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00F6A9FA-6B32-4997-8DD0-D96A554695D9}" xr6:coauthVersionLast="47" xr6:coauthVersionMax="47" xr10:uidLastSave="{00000000-0000-0000-0000-000000000000}"/>
  <bookViews>
    <workbookView xWindow="-110" yWindow="-110" windowWidth="18220" windowHeight="11500" firstSheet="8" activeTab="8" xr2:uid="{90B0FD51-8A96-4A36-A394-98EFA06CF3C8}"/>
  </bookViews>
  <sheets>
    <sheet name="COMO USAR" sheetId="1" r:id="rId1"/>
    <sheet name="DADOS BASE" sheetId="2" r:id="rId2"/>
    <sheet name="DEFINIÇÕES E CENÁRIOS" sheetId="3" r:id="rId3"/>
    <sheet name="CUSTOS INICIAIS" sheetId="4" r:id="rId4"/>
    <sheet name="CUSTOS FIXOS" sheetId="5" r:id="rId5"/>
    <sheet name="CUSTOS VARIÁVEIS" sheetId="6" r:id="rId6"/>
    <sheet name="RECEITAS" sheetId="7" r:id="rId7"/>
    <sheet name="PROJEÇÃO 52 SEMANAS" sheetId="8" r:id="rId8"/>
    <sheet name="RESUMO INTELIGENTE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8" l="1"/>
  <c r="M105" i="9"/>
  <c r="M109" i="9"/>
  <c r="M113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F103" i="9"/>
  <c r="G103" i="9"/>
  <c r="M103" i="9" s="1"/>
  <c r="F104" i="9"/>
  <c r="G104" i="9"/>
  <c r="M104" i="9" s="1"/>
  <c r="F105" i="9"/>
  <c r="G105" i="9"/>
  <c r="F106" i="9"/>
  <c r="G106" i="9"/>
  <c r="M106" i="9" s="1"/>
  <c r="F107" i="9"/>
  <c r="G107" i="9"/>
  <c r="M107" i="9" s="1"/>
  <c r="F108" i="9"/>
  <c r="G108" i="9"/>
  <c r="M108" i="9" s="1"/>
  <c r="F109" i="9"/>
  <c r="G109" i="9"/>
  <c r="F110" i="9"/>
  <c r="G110" i="9"/>
  <c r="M110" i="9" s="1"/>
  <c r="F111" i="9"/>
  <c r="G111" i="9"/>
  <c r="M111" i="9" s="1"/>
  <c r="F112" i="9"/>
  <c r="G112" i="9"/>
  <c r="M112" i="9" s="1"/>
  <c r="F113" i="9"/>
  <c r="G113" i="9"/>
  <c r="F114" i="9"/>
  <c r="G114" i="9"/>
  <c r="M114" i="9" s="1"/>
  <c r="C102" i="9"/>
  <c r="C103" i="9"/>
  <c r="C104" i="9"/>
  <c r="C105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56" i="8"/>
  <c r="D56" i="8"/>
  <c r="E56" i="8"/>
  <c r="F56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56" i="8"/>
  <c r="C55" i="8"/>
  <c r="D55" i="8"/>
  <c r="E55" i="8"/>
  <c r="F55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AR55" i="8"/>
  <c r="AS55" i="8"/>
  <c r="AT55" i="8"/>
  <c r="AU55" i="8"/>
  <c r="AV55" i="8"/>
  <c r="AW55" i="8"/>
  <c r="AX55" i="8"/>
  <c r="AY55" i="8"/>
  <c r="AZ55" i="8"/>
  <c r="BA55" i="8"/>
  <c r="B55" i="8"/>
  <c r="C54" i="8"/>
  <c r="D54" i="8"/>
  <c r="E54" i="8"/>
  <c r="F54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AR54" i="8"/>
  <c r="AS54" i="8"/>
  <c r="AT54" i="8"/>
  <c r="AU54" i="8"/>
  <c r="AV54" i="8"/>
  <c r="AW54" i="8"/>
  <c r="AX54" i="8"/>
  <c r="AY54" i="8"/>
  <c r="AZ54" i="8"/>
  <c r="BA54" i="8"/>
  <c r="B54" i="8"/>
  <c r="C52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AR52" i="8"/>
  <c r="AS52" i="8"/>
  <c r="AT52" i="8"/>
  <c r="AU52" i="8"/>
  <c r="AV52" i="8"/>
  <c r="AW52" i="8"/>
  <c r="AX52" i="8"/>
  <c r="AY52" i="8"/>
  <c r="AZ52" i="8"/>
  <c r="BA52" i="8"/>
  <c r="B52" i="8"/>
  <c r="C51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51" i="8"/>
  <c r="C49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49" i="8"/>
  <c r="C48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AR48" i="8"/>
  <c r="AS48" i="8"/>
  <c r="AT48" i="8"/>
  <c r="AU48" i="8"/>
  <c r="AV48" i="8"/>
  <c r="AW48" i="8"/>
  <c r="AX48" i="8"/>
  <c r="AY48" i="8"/>
  <c r="AZ48" i="8"/>
  <c r="BA48" i="8"/>
  <c r="B48" i="8"/>
  <c r="C46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46" i="8"/>
  <c r="C45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45" i="8"/>
  <c r="C44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AR44" i="8"/>
  <c r="AS44" i="8"/>
  <c r="AT44" i="8"/>
  <c r="AU44" i="8"/>
  <c r="AV44" i="8"/>
  <c r="AW44" i="8"/>
  <c r="AX44" i="8"/>
  <c r="AY44" i="8"/>
  <c r="AZ44" i="8"/>
  <c r="BA44" i="8"/>
  <c r="B44" i="8"/>
  <c r="C42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42" i="8"/>
  <c r="C41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41" i="8"/>
  <c r="C39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AT39" i="8"/>
  <c r="AU39" i="8"/>
  <c r="AV39" i="8"/>
  <c r="AW39" i="8"/>
  <c r="AX39" i="8"/>
  <c r="AY39" i="8"/>
  <c r="AZ39" i="8"/>
  <c r="BA39" i="8"/>
  <c r="B39" i="8"/>
  <c r="C38" i="8"/>
  <c r="D38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AT38" i="8"/>
  <c r="AU38" i="8"/>
  <c r="AV38" i="8"/>
  <c r="AW38" i="8"/>
  <c r="AX38" i="8"/>
  <c r="AY38" i="8"/>
  <c r="AZ38" i="8"/>
  <c r="BA38" i="8"/>
  <c r="B38" i="8"/>
  <c r="C37" i="8"/>
  <c r="D37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37" i="8"/>
  <c r="C36" i="8"/>
  <c r="D36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36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30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AR29" i="8"/>
  <c r="AS29" i="8"/>
  <c r="AT29" i="8"/>
  <c r="AU29" i="8"/>
  <c r="AV29" i="8"/>
  <c r="AW29" i="8"/>
  <c r="AX29" i="8"/>
  <c r="AY29" i="8"/>
  <c r="AZ29" i="8"/>
  <c r="BA29" i="8"/>
  <c r="B29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27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26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24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AR23" i="8"/>
  <c r="AS23" i="8"/>
  <c r="AT23" i="8"/>
  <c r="AU23" i="8"/>
  <c r="AV23" i="8"/>
  <c r="AW23" i="8"/>
  <c r="AX23" i="8"/>
  <c r="AY23" i="8"/>
  <c r="AZ23" i="8"/>
  <c r="BA23" i="8"/>
  <c r="B23" i="8"/>
  <c r="C21" i="8"/>
  <c r="D21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AR21" i="8"/>
  <c r="AS21" i="8"/>
  <c r="AT21" i="8"/>
  <c r="AU21" i="8"/>
  <c r="AV21" i="8"/>
  <c r="AW21" i="8"/>
  <c r="AX21" i="8"/>
  <c r="AY21" i="8"/>
  <c r="AZ21" i="8"/>
  <c r="BA21" i="8"/>
  <c r="B21" i="8"/>
  <c r="C19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AR19" i="8"/>
  <c r="AS19" i="8"/>
  <c r="AT19" i="8"/>
  <c r="AU19" i="8"/>
  <c r="AV19" i="8"/>
  <c r="AW19" i="8"/>
  <c r="AX19" i="8"/>
  <c r="AY19" i="8"/>
  <c r="AZ19" i="8"/>
  <c r="BA19" i="8"/>
  <c r="B19" i="8"/>
  <c r="C18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18" i="8"/>
  <c r="C16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16" i="8"/>
  <c r="C15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15" i="8"/>
  <c r="C13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AW13" i="8"/>
  <c r="AX13" i="8"/>
  <c r="AY13" i="8"/>
  <c r="AZ13" i="8"/>
  <c r="BA13" i="8"/>
  <c r="B13" i="8"/>
  <c r="C12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12" i="8"/>
  <c r="C11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AR11" i="8"/>
  <c r="AS11" i="8"/>
  <c r="AT11" i="8"/>
  <c r="AU11" i="8"/>
  <c r="AV11" i="8"/>
  <c r="AW11" i="8"/>
  <c r="AX11" i="8"/>
  <c r="AY11" i="8"/>
  <c r="AZ11" i="8"/>
  <c r="BA11" i="8"/>
  <c r="B11" i="8"/>
  <c r="C10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10" i="8"/>
  <c r="C53" i="8"/>
  <c r="D53" i="8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AR53" i="8"/>
  <c r="AS53" i="8"/>
  <c r="AT53" i="8"/>
  <c r="AU53" i="8"/>
  <c r="AV53" i="8"/>
  <c r="AW53" i="8"/>
  <c r="AX53" i="8"/>
  <c r="AY53" i="8"/>
  <c r="AZ53" i="8"/>
  <c r="BA53" i="8"/>
  <c r="B53" i="8"/>
  <c r="C50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50" i="8"/>
  <c r="C47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AR47" i="8"/>
  <c r="AS47" i="8"/>
  <c r="AT47" i="8"/>
  <c r="AU47" i="8"/>
  <c r="AV47" i="8"/>
  <c r="AW47" i="8"/>
  <c r="AX47" i="8"/>
  <c r="AY47" i="8"/>
  <c r="AZ47" i="8"/>
  <c r="BA47" i="8"/>
  <c r="B47" i="8"/>
  <c r="C43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43" i="8"/>
  <c r="AU43" i="8"/>
  <c r="AV43" i="8"/>
  <c r="AW43" i="8"/>
  <c r="AX43" i="8"/>
  <c r="AY43" i="8"/>
  <c r="AZ43" i="8"/>
  <c r="BA43" i="8"/>
  <c r="B43" i="8"/>
  <c r="C40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AR40" i="8"/>
  <c r="AS40" i="8"/>
  <c r="AT40" i="8"/>
  <c r="AU40" i="8"/>
  <c r="AV40" i="8"/>
  <c r="AW40" i="8"/>
  <c r="AX40" i="8"/>
  <c r="AY40" i="8"/>
  <c r="AZ40" i="8"/>
  <c r="BA40" i="8"/>
  <c r="B40" i="8"/>
  <c r="C35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35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28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AZ25" i="8"/>
  <c r="BA25" i="8"/>
  <c r="B25" i="8"/>
  <c r="C22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22" i="8"/>
  <c r="C20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20" i="8"/>
  <c r="C17" i="8"/>
  <c r="D17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AR17" i="8"/>
  <c r="AS17" i="8"/>
  <c r="AT17" i="8"/>
  <c r="AU17" i="8"/>
  <c r="AV17" i="8"/>
  <c r="AW17" i="8"/>
  <c r="AX17" i="8"/>
  <c r="AY17" i="8"/>
  <c r="AZ17" i="8"/>
  <c r="BA17" i="8"/>
  <c r="B17" i="8"/>
  <c r="C14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14" i="8"/>
  <c r="L27" i="6"/>
  <c r="K27" i="6"/>
  <c r="J27" i="6"/>
  <c r="I27" i="6"/>
  <c r="B16" i="7"/>
  <c r="D65" i="8"/>
  <c r="D66" i="8" s="1"/>
  <c r="E65" i="8"/>
  <c r="E66" i="8" s="1"/>
  <c r="F65" i="8"/>
  <c r="F66" i="8" s="1"/>
  <c r="G65" i="8"/>
  <c r="G66" i="8" s="1"/>
  <c r="H65" i="8"/>
  <c r="H66" i="8" s="1"/>
  <c r="I65" i="8"/>
  <c r="I66" i="8" s="1"/>
  <c r="J65" i="8"/>
  <c r="J66" i="8" s="1"/>
  <c r="K65" i="8"/>
  <c r="K66" i="8" s="1"/>
  <c r="L65" i="8"/>
  <c r="L66" i="8" s="1"/>
  <c r="M65" i="8"/>
  <c r="M66" i="8" s="1"/>
  <c r="N65" i="8"/>
  <c r="N66" i="8" s="1"/>
  <c r="O65" i="8"/>
  <c r="O66" i="8" s="1"/>
  <c r="P65" i="8"/>
  <c r="P66" i="8" s="1"/>
  <c r="Q65" i="8"/>
  <c r="Q66" i="8" s="1"/>
  <c r="R65" i="8"/>
  <c r="R66" i="8" s="1"/>
  <c r="S65" i="8"/>
  <c r="S66" i="8" s="1"/>
  <c r="T65" i="8"/>
  <c r="T66" i="8" s="1"/>
  <c r="U65" i="8"/>
  <c r="U66" i="8" s="1"/>
  <c r="V65" i="8"/>
  <c r="V66" i="8" s="1"/>
  <c r="W65" i="8"/>
  <c r="W66" i="8" s="1"/>
  <c r="X65" i="8"/>
  <c r="X66" i="8" s="1"/>
  <c r="Y65" i="8"/>
  <c r="Y66" i="8" s="1"/>
  <c r="Z65" i="8"/>
  <c r="Z66" i="8" s="1"/>
  <c r="AA65" i="8"/>
  <c r="AA66" i="8" s="1"/>
  <c r="AB65" i="8"/>
  <c r="AB66" i="8" s="1"/>
  <c r="AC65" i="8"/>
  <c r="AC66" i="8" s="1"/>
  <c r="AD65" i="8"/>
  <c r="AD66" i="8" s="1"/>
  <c r="AE65" i="8"/>
  <c r="AE66" i="8" s="1"/>
  <c r="AF65" i="8"/>
  <c r="AF66" i="8" s="1"/>
  <c r="AG65" i="8"/>
  <c r="AG66" i="8" s="1"/>
  <c r="AH65" i="8"/>
  <c r="AH66" i="8" s="1"/>
  <c r="AI65" i="8"/>
  <c r="AI66" i="8" s="1"/>
  <c r="AJ65" i="8"/>
  <c r="AJ66" i="8" s="1"/>
  <c r="AK65" i="8"/>
  <c r="AK66" i="8" s="1"/>
  <c r="AL65" i="8"/>
  <c r="AL66" i="8" s="1"/>
  <c r="AM65" i="8"/>
  <c r="AM66" i="8" s="1"/>
  <c r="AN65" i="8"/>
  <c r="AN66" i="8" s="1"/>
  <c r="AO65" i="8"/>
  <c r="AO66" i="8" s="1"/>
  <c r="AP65" i="8"/>
  <c r="AP66" i="8" s="1"/>
  <c r="AQ65" i="8"/>
  <c r="AQ66" i="8" s="1"/>
  <c r="AR65" i="8"/>
  <c r="AR66" i="8" s="1"/>
  <c r="AS65" i="8"/>
  <c r="AS66" i="8" s="1"/>
  <c r="AT65" i="8"/>
  <c r="AT66" i="8" s="1"/>
  <c r="AU65" i="8"/>
  <c r="AU66" i="8" s="1"/>
  <c r="AV65" i="8"/>
  <c r="AV66" i="8" s="1"/>
  <c r="AW65" i="8"/>
  <c r="AW66" i="8" s="1"/>
  <c r="AX65" i="8"/>
  <c r="AX66" i="8" s="1"/>
  <c r="AY65" i="8"/>
  <c r="AY66" i="8" s="1"/>
  <c r="AZ65" i="8"/>
  <c r="AZ66" i="8" s="1"/>
  <c r="BA65" i="8"/>
  <c r="BA66" i="8" s="1"/>
  <c r="B65" i="8"/>
  <c r="F31" i="4"/>
  <c r="C31" i="4"/>
  <c r="C48" i="2"/>
  <c r="B48" i="2"/>
  <c r="B62" i="2" s="1"/>
  <c r="F29" i="4"/>
  <c r="C29" i="4"/>
  <c r="BA60" i="8" s="1"/>
  <c r="C60" i="8"/>
  <c r="D60" i="8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AR60" i="8"/>
  <c r="AS60" i="8"/>
  <c r="AT60" i="8"/>
  <c r="AU60" i="8"/>
  <c r="AV60" i="8"/>
  <c r="AW60" i="8"/>
  <c r="AX60" i="8"/>
  <c r="AY60" i="8"/>
  <c r="AZ60" i="8"/>
  <c r="D25" i="4"/>
  <c r="D24" i="4"/>
  <c r="D23" i="4"/>
  <c r="C18" i="4"/>
  <c r="F17" i="4"/>
  <c r="F5" i="4"/>
  <c r="B64" i="2"/>
  <c r="C17" i="4" s="1"/>
  <c r="B40" i="2"/>
  <c r="C5" i="4" s="1"/>
  <c r="B4" i="8"/>
  <c r="B71" i="8" s="1"/>
  <c r="I25" i="6"/>
  <c r="J25" i="6" s="1"/>
  <c r="I24" i="6"/>
  <c r="J24" i="6" s="1"/>
  <c r="I23" i="6"/>
  <c r="J23" i="6" s="1"/>
  <c r="I22" i="6"/>
  <c r="J22" i="6" s="1"/>
  <c r="I21" i="6"/>
  <c r="J21" i="6" s="1"/>
  <c r="I20" i="6"/>
  <c r="J20" i="6" s="1"/>
  <c r="I19" i="6"/>
  <c r="J19" i="6" s="1"/>
  <c r="I18" i="6"/>
  <c r="J18" i="6" s="1"/>
  <c r="I17" i="6"/>
  <c r="J17" i="6" s="1"/>
  <c r="I16" i="6"/>
  <c r="J16" i="6" s="1"/>
  <c r="I15" i="6"/>
  <c r="J15" i="6" s="1"/>
  <c r="I14" i="6"/>
  <c r="J14" i="6" s="1"/>
  <c r="I13" i="6"/>
  <c r="J13" i="6" s="1"/>
  <c r="I12" i="6"/>
  <c r="J12" i="6" s="1"/>
  <c r="I11" i="6"/>
  <c r="J11" i="6" s="1"/>
  <c r="I10" i="6"/>
  <c r="J10" i="6" s="1"/>
  <c r="I9" i="6"/>
  <c r="J9" i="6" s="1"/>
  <c r="I8" i="6"/>
  <c r="J8" i="6" s="1"/>
  <c r="I7" i="6"/>
  <c r="J7" i="6" s="1"/>
  <c r="I6" i="6"/>
  <c r="J6" i="6" s="1"/>
  <c r="I4" i="6"/>
  <c r="J4" i="6" s="1"/>
  <c r="I5" i="6"/>
  <c r="J5" i="6" s="1"/>
  <c r="L5" i="6" s="1"/>
  <c r="I25" i="5"/>
  <c r="J25" i="5" s="1"/>
  <c r="I24" i="5"/>
  <c r="J24" i="5" s="1"/>
  <c r="I23" i="5"/>
  <c r="J23" i="5" s="1"/>
  <c r="I22" i="5"/>
  <c r="J22" i="5" s="1"/>
  <c r="I21" i="5"/>
  <c r="J21" i="5" s="1"/>
  <c r="I20" i="5"/>
  <c r="J20" i="5" s="1"/>
  <c r="I19" i="5"/>
  <c r="J19" i="5" s="1"/>
  <c r="I18" i="5"/>
  <c r="J18" i="5" s="1"/>
  <c r="I17" i="5"/>
  <c r="J17" i="5" s="1"/>
  <c r="I16" i="5"/>
  <c r="J16" i="5" s="1"/>
  <c r="I15" i="5"/>
  <c r="J15" i="5" s="1"/>
  <c r="I14" i="5"/>
  <c r="J14" i="5" s="1"/>
  <c r="I13" i="5"/>
  <c r="J13" i="5" s="1"/>
  <c r="I12" i="5"/>
  <c r="J12" i="5" s="1"/>
  <c r="I11" i="5"/>
  <c r="J11" i="5" s="1"/>
  <c r="I10" i="5"/>
  <c r="J10" i="5" s="1"/>
  <c r="I9" i="5"/>
  <c r="J9" i="5" s="1"/>
  <c r="I8" i="5"/>
  <c r="J8" i="5" s="1"/>
  <c r="I7" i="5"/>
  <c r="J7" i="5" s="1"/>
  <c r="I6" i="5"/>
  <c r="J6" i="5" s="1"/>
  <c r="I4" i="5"/>
  <c r="J4" i="5" s="1"/>
  <c r="J27" i="5" s="1"/>
  <c r="I5" i="5"/>
  <c r="J5" i="5" s="1"/>
  <c r="B5" i="9"/>
  <c r="B13" i="7"/>
  <c r="B12" i="7"/>
  <c r="B24" i="3"/>
  <c r="B23" i="3"/>
  <c r="C42" i="4" l="1" a="1"/>
  <c r="C42" i="4" s="1"/>
  <c r="C39" i="4" a="1"/>
  <c r="C39" i="4" s="1"/>
  <c r="C45" i="4" s="1"/>
  <c r="F115" i="9" s="1"/>
  <c r="C38" i="4" a="1"/>
  <c r="C38" i="4" s="1"/>
  <c r="C41" i="4" a="1"/>
  <c r="C41" i="4" s="1"/>
  <c r="I27" i="5"/>
  <c r="B66" i="8"/>
  <c r="B31" i="9" a="1"/>
  <c r="B31" i="9" s="1"/>
  <c r="B60" i="8"/>
  <c r="L5" i="5"/>
  <c r="BA5" i="8"/>
  <c r="BA6" i="8" s="1"/>
  <c r="BA62" i="8" s="1"/>
  <c r="AW5" i="8"/>
  <c r="AW6" i="8" s="1"/>
  <c r="AW62" i="8" s="1"/>
  <c r="AS5" i="8"/>
  <c r="AS6" i="8" s="1"/>
  <c r="AS62" i="8" s="1"/>
  <c r="AO5" i="8"/>
  <c r="AO6" i="8" s="1"/>
  <c r="AO62" i="8" s="1"/>
  <c r="AK5" i="8"/>
  <c r="AK6" i="8" s="1"/>
  <c r="AK62" i="8" s="1"/>
  <c r="AG5" i="8"/>
  <c r="AG6" i="8" s="1"/>
  <c r="AG62" i="8" s="1"/>
  <c r="AC5" i="8"/>
  <c r="AC6" i="8" s="1"/>
  <c r="AC62" i="8" s="1"/>
  <c r="Y5" i="8"/>
  <c r="Y6" i="8" s="1"/>
  <c r="Y62" i="8" s="1"/>
  <c r="U5" i="8"/>
  <c r="U6" i="8" s="1"/>
  <c r="U62" i="8" s="1"/>
  <c r="Q5" i="8"/>
  <c r="Q6" i="8" s="1"/>
  <c r="Q62" i="8" s="1"/>
  <c r="M5" i="8"/>
  <c r="M6" i="8" s="1"/>
  <c r="M62" i="8" s="1"/>
  <c r="I5" i="8"/>
  <c r="I6" i="8" s="1"/>
  <c r="I62" i="8" s="1"/>
  <c r="E5" i="8"/>
  <c r="E6" i="8" s="1"/>
  <c r="E62" i="8" s="1"/>
  <c r="B5" i="8"/>
  <c r="B6" i="8" s="1"/>
  <c r="B62" i="8" s="1"/>
  <c r="AZ5" i="8"/>
  <c r="AZ6" i="8" s="1"/>
  <c r="AZ62" i="8" s="1"/>
  <c r="AU5" i="8"/>
  <c r="AU6" i="8" s="1"/>
  <c r="AU62" i="8" s="1"/>
  <c r="AP5" i="8"/>
  <c r="AP6" i="8" s="1"/>
  <c r="AP62" i="8" s="1"/>
  <c r="AJ5" i="8"/>
  <c r="AJ6" i="8" s="1"/>
  <c r="AJ62" i="8" s="1"/>
  <c r="AE5" i="8"/>
  <c r="AE6" i="8" s="1"/>
  <c r="AE62" i="8" s="1"/>
  <c r="Z5" i="8"/>
  <c r="Z6" i="8" s="1"/>
  <c r="Z62" i="8" s="1"/>
  <c r="C5" i="8"/>
  <c r="C6" i="8" s="1"/>
  <c r="C62" i="8" s="1"/>
  <c r="H5" i="8"/>
  <c r="H6" i="8" s="1"/>
  <c r="H62" i="8" s="1"/>
  <c r="N5" i="8"/>
  <c r="N6" i="8" s="1"/>
  <c r="N62" i="8" s="1"/>
  <c r="S5" i="8"/>
  <c r="S6" i="8" s="1"/>
  <c r="S62" i="8" s="1"/>
  <c r="X5" i="8"/>
  <c r="X6" i="8" s="1"/>
  <c r="X62" i="8" s="1"/>
  <c r="AF5" i="8"/>
  <c r="AF6" i="8" s="1"/>
  <c r="AF62" i="8" s="1"/>
  <c r="AM5" i="8"/>
  <c r="AM6" i="8" s="1"/>
  <c r="AM62" i="8" s="1"/>
  <c r="AT5" i="8"/>
  <c r="AT6" i="8" s="1"/>
  <c r="AT62" i="8" s="1"/>
  <c r="B14" i="7"/>
  <c r="B6" i="9"/>
  <c r="D5" i="8"/>
  <c r="J5" i="8"/>
  <c r="J6" i="8" s="1"/>
  <c r="J62" i="8" s="1"/>
  <c r="O5" i="8"/>
  <c r="O6" i="8" s="1"/>
  <c r="O62" i="8" s="1"/>
  <c r="T5" i="8"/>
  <c r="T6" i="8" s="1"/>
  <c r="T62" i="8" s="1"/>
  <c r="AA5" i="8"/>
  <c r="AA6" i="8" s="1"/>
  <c r="AA62" i="8" s="1"/>
  <c r="AH5" i="8"/>
  <c r="AH6" i="8" s="1"/>
  <c r="AH62" i="8" s="1"/>
  <c r="AN5" i="8"/>
  <c r="AN6" i="8" s="1"/>
  <c r="AN62" i="8" s="1"/>
  <c r="AV5" i="8"/>
  <c r="AV6" i="8" s="1"/>
  <c r="AV62" i="8" s="1"/>
  <c r="F6" i="8"/>
  <c r="F62" i="8" s="1"/>
  <c r="C106" i="9" s="1"/>
  <c r="K5" i="8"/>
  <c r="K6" i="8" s="1"/>
  <c r="K62" i="8" s="1"/>
  <c r="P5" i="8"/>
  <c r="P6" i="8" s="1"/>
  <c r="P62" i="8" s="1"/>
  <c r="V5" i="8"/>
  <c r="V6" i="8" s="1"/>
  <c r="V62" i="8" s="1"/>
  <c r="AB5" i="8"/>
  <c r="AB6" i="8" s="1"/>
  <c r="AB62" i="8" s="1"/>
  <c r="AI5" i="8"/>
  <c r="AI6" i="8" s="1"/>
  <c r="AI62" i="8" s="1"/>
  <c r="AQ5" i="8"/>
  <c r="AQ6" i="8" s="1"/>
  <c r="AQ62" i="8" s="1"/>
  <c r="AX5" i="8"/>
  <c r="AX6" i="8" s="1"/>
  <c r="AX62" i="8" s="1"/>
  <c r="G5" i="8"/>
  <c r="G6" i="8" s="1"/>
  <c r="G62" i="8" s="1"/>
  <c r="L5" i="8"/>
  <c r="L6" i="8" s="1"/>
  <c r="L62" i="8" s="1"/>
  <c r="R5" i="8"/>
  <c r="R6" i="8" s="1"/>
  <c r="R62" i="8" s="1"/>
  <c r="W5" i="8"/>
  <c r="W6" i="8" s="1"/>
  <c r="W62" i="8" s="1"/>
  <c r="AD5" i="8"/>
  <c r="AD6" i="8" s="1"/>
  <c r="AD62" i="8" s="1"/>
  <c r="AL5" i="8"/>
  <c r="AL6" i="8" s="1"/>
  <c r="AL62" i="8" s="1"/>
  <c r="AR5" i="8"/>
  <c r="AR6" i="8" s="1"/>
  <c r="AR62" i="8" s="1"/>
  <c r="AY5" i="8"/>
  <c r="AY6" i="8" s="1"/>
  <c r="AY62" i="8" s="1"/>
  <c r="L14" i="6"/>
  <c r="K14" i="6"/>
  <c r="L7" i="6"/>
  <c r="K7" i="6"/>
  <c r="L11" i="6"/>
  <c r="K11" i="6"/>
  <c r="L15" i="6"/>
  <c r="K15" i="6"/>
  <c r="L19" i="6"/>
  <c r="K19" i="6"/>
  <c r="L23" i="6"/>
  <c r="K23" i="6"/>
  <c r="L6" i="6"/>
  <c r="K6" i="6"/>
  <c r="L18" i="6"/>
  <c r="K18" i="6"/>
  <c r="L8" i="6"/>
  <c r="K8" i="6"/>
  <c r="L12" i="6"/>
  <c r="K12" i="6"/>
  <c r="L16" i="6"/>
  <c r="K16" i="6"/>
  <c r="L20" i="6"/>
  <c r="K20" i="6"/>
  <c r="L24" i="6"/>
  <c r="K24" i="6"/>
  <c r="L10" i="6"/>
  <c r="K10" i="6"/>
  <c r="L22" i="6"/>
  <c r="K22" i="6"/>
  <c r="L4" i="6"/>
  <c r="K4" i="6"/>
  <c r="L9" i="6"/>
  <c r="K9" i="6"/>
  <c r="L13" i="6"/>
  <c r="K13" i="6"/>
  <c r="L17" i="6"/>
  <c r="K17" i="6"/>
  <c r="L21" i="6"/>
  <c r="K21" i="6"/>
  <c r="L25" i="6"/>
  <c r="K25" i="6"/>
  <c r="K5" i="6"/>
  <c r="L6" i="5"/>
  <c r="K6" i="5"/>
  <c r="L10" i="5"/>
  <c r="K10" i="5"/>
  <c r="L22" i="5"/>
  <c r="K22" i="5"/>
  <c r="L7" i="5"/>
  <c r="K7" i="5"/>
  <c r="L11" i="5"/>
  <c r="K11" i="5"/>
  <c r="L15" i="5"/>
  <c r="K15" i="5"/>
  <c r="L19" i="5"/>
  <c r="K19" i="5"/>
  <c r="L23" i="5"/>
  <c r="K23" i="5"/>
  <c r="L14" i="5"/>
  <c r="K14" i="5"/>
  <c r="L8" i="5"/>
  <c r="K8" i="5"/>
  <c r="L12" i="5"/>
  <c r="K12" i="5"/>
  <c r="L16" i="5"/>
  <c r="K16" i="5"/>
  <c r="L20" i="5"/>
  <c r="K20" i="5"/>
  <c r="L24" i="5"/>
  <c r="K24" i="5"/>
  <c r="L18" i="5"/>
  <c r="K18" i="5"/>
  <c r="L4" i="5"/>
  <c r="K4" i="5"/>
  <c r="K27" i="5" s="1"/>
  <c r="L9" i="5"/>
  <c r="K9" i="5"/>
  <c r="L13" i="5"/>
  <c r="K13" i="5"/>
  <c r="L17" i="5"/>
  <c r="K17" i="5"/>
  <c r="L21" i="5"/>
  <c r="K21" i="5"/>
  <c r="L25" i="5"/>
  <c r="K25" i="5"/>
  <c r="K5" i="5"/>
  <c r="F102" i="9" l="1"/>
  <c r="G102" i="9"/>
  <c r="M102" i="9" s="1"/>
  <c r="C44" i="4"/>
  <c r="C9" i="8"/>
  <c r="G9" i="8"/>
  <c r="K9" i="8"/>
  <c r="O9" i="8"/>
  <c r="S9" i="8"/>
  <c r="W9" i="8"/>
  <c r="AA9" i="8"/>
  <c r="AE9" i="8"/>
  <c r="AI9" i="8"/>
  <c r="AM9" i="8"/>
  <c r="AQ9" i="8"/>
  <c r="AQ32" i="8" s="1"/>
  <c r="AU9" i="8"/>
  <c r="AY9" i="8"/>
  <c r="I9" i="8"/>
  <c r="Q9" i="8"/>
  <c r="Y9" i="8"/>
  <c r="AG9" i="8"/>
  <c r="AO9" i="8"/>
  <c r="AW9" i="8"/>
  <c r="N9" i="8"/>
  <c r="AD9" i="8"/>
  <c r="AL9" i="8"/>
  <c r="AX9" i="8"/>
  <c r="L27" i="5"/>
  <c r="D9" i="8"/>
  <c r="H9" i="8"/>
  <c r="L9" i="8"/>
  <c r="P9" i="8"/>
  <c r="T9" i="8"/>
  <c r="X9" i="8"/>
  <c r="AB9" i="8"/>
  <c r="AF9" i="8"/>
  <c r="AJ9" i="8"/>
  <c r="AN9" i="8"/>
  <c r="AR9" i="8"/>
  <c r="AV9" i="8"/>
  <c r="AZ9" i="8"/>
  <c r="E9" i="8"/>
  <c r="M9" i="8"/>
  <c r="U9" i="8"/>
  <c r="AC9" i="8"/>
  <c r="AK9" i="8"/>
  <c r="AS9" i="8"/>
  <c r="BA9" i="8"/>
  <c r="F9" i="8"/>
  <c r="J9" i="8"/>
  <c r="R9" i="8"/>
  <c r="V9" i="8"/>
  <c r="Z9" i="8"/>
  <c r="AH9" i="8"/>
  <c r="AP9" i="8"/>
  <c r="AT9" i="8"/>
  <c r="B9" i="8"/>
  <c r="Y58" i="8"/>
  <c r="F58" i="8"/>
  <c r="AS58" i="8"/>
  <c r="AN58" i="8"/>
  <c r="AQ58" i="8"/>
  <c r="BA58" i="8"/>
  <c r="Z58" i="8"/>
  <c r="D6" i="8"/>
  <c r="D62" i="8" s="1"/>
  <c r="B83" i="8" l="1"/>
  <c r="B11" i="9" s="1"/>
  <c r="I32" i="8"/>
  <c r="G58" i="8"/>
  <c r="S58" i="8"/>
  <c r="AF58" i="8"/>
  <c r="B58" i="8"/>
  <c r="AA58" i="8"/>
  <c r="AI58" i="8"/>
  <c r="AR58" i="8"/>
  <c r="AE58" i="8"/>
  <c r="P58" i="8"/>
  <c r="AV58" i="8"/>
  <c r="Q58" i="8"/>
  <c r="AG58" i="8"/>
  <c r="AW58" i="8"/>
  <c r="N58" i="8"/>
  <c r="AD58" i="8"/>
  <c r="AT58" i="8"/>
  <c r="T58" i="8"/>
  <c r="AC58" i="8"/>
  <c r="O58" i="8"/>
  <c r="AB58" i="8"/>
  <c r="C58" i="8"/>
  <c r="D58" i="8"/>
  <c r="AY58" i="8"/>
  <c r="AM58" i="8"/>
  <c r="X58" i="8"/>
  <c r="E58" i="8"/>
  <c r="U58" i="8"/>
  <c r="AK58" i="8"/>
  <c r="R58" i="8"/>
  <c r="AH58" i="8"/>
  <c r="AX58" i="8"/>
  <c r="K58" i="8"/>
  <c r="AJ58" i="8"/>
  <c r="L58" i="8"/>
  <c r="AU58" i="8"/>
  <c r="I58" i="8"/>
  <c r="AO58" i="8"/>
  <c r="V58" i="8"/>
  <c r="AL58" i="8"/>
  <c r="AZ58" i="8"/>
  <c r="W58" i="8"/>
  <c r="H58" i="8"/>
  <c r="M58" i="8"/>
  <c r="J58" i="8"/>
  <c r="AP58" i="8"/>
  <c r="Q32" i="8"/>
  <c r="AK32" i="8"/>
  <c r="K32" i="8"/>
  <c r="K61" i="8" s="1"/>
  <c r="U32" i="8"/>
  <c r="N32" i="8"/>
  <c r="BA32" i="8"/>
  <c r="AU32" i="8"/>
  <c r="F32" i="8"/>
  <c r="AW32" i="8"/>
  <c r="AP32" i="8"/>
  <c r="AG32" i="8"/>
  <c r="Z32" i="8"/>
  <c r="M32" i="8"/>
  <c r="AH32" i="8"/>
  <c r="D32" i="8"/>
  <c r="Y32" i="8"/>
  <c r="AT32" i="8"/>
  <c r="G32" i="8"/>
  <c r="W32" i="8"/>
  <c r="AM32" i="8"/>
  <c r="B32" i="8"/>
  <c r="AR32" i="8"/>
  <c r="AN32" i="8"/>
  <c r="L32" i="8"/>
  <c r="AV32" i="8"/>
  <c r="AS32" i="8"/>
  <c r="AS61" i="8" s="1"/>
  <c r="AJ32" i="8"/>
  <c r="AE32" i="8"/>
  <c r="J32" i="8"/>
  <c r="R32" i="8"/>
  <c r="AD32" i="8"/>
  <c r="AZ32" i="8"/>
  <c r="AA32" i="8"/>
  <c r="AB32" i="8"/>
  <c r="E32" i="8"/>
  <c r="X32" i="8"/>
  <c r="O32" i="8"/>
  <c r="AL32" i="8"/>
  <c r="AF32" i="8"/>
  <c r="V32" i="8"/>
  <c r="P32" i="8"/>
  <c r="H32" i="8"/>
  <c r="AC32" i="8"/>
  <c r="AX32" i="8"/>
  <c r="T32" i="8"/>
  <c r="AO32" i="8"/>
  <c r="C32" i="8"/>
  <c r="S32" i="8"/>
  <c r="AI32" i="8"/>
  <c r="AY32" i="8"/>
  <c r="B72" i="8"/>
  <c r="B82" i="8"/>
  <c r="B13" i="9" s="1"/>
  <c r="F61" i="8"/>
  <c r="U61" i="8" l="1"/>
  <c r="AX61" i="8"/>
  <c r="B61" i="8"/>
  <c r="I61" i="8"/>
  <c r="N61" i="8"/>
  <c r="M61" i="8"/>
  <c r="V61" i="8"/>
  <c r="R61" i="8"/>
  <c r="X61" i="8"/>
  <c r="AZ61" i="8"/>
  <c r="AL61" i="8"/>
  <c r="T61" i="8"/>
  <c r="AH61" i="8"/>
  <c r="AP61" i="8"/>
  <c r="BA61" i="8"/>
  <c r="AR61" i="8"/>
  <c r="AU61" i="8"/>
  <c r="Y61" i="8"/>
  <c r="AG61" i="8"/>
  <c r="AC61" i="8"/>
  <c r="AF61" i="8"/>
  <c r="AK61" i="8"/>
  <c r="H61" i="8"/>
  <c r="AO61" i="8"/>
  <c r="O61" i="8"/>
  <c r="AB61" i="8"/>
  <c r="AJ61" i="8"/>
  <c r="E61" i="8"/>
  <c r="AV61" i="8"/>
  <c r="G61" i="8"/>
  <c r="J61" i="8"/>
  <c r="AE61" i="8"/>
  <c r="AW61" i="8"/>
  <c r="P61" i="8"/>
  <c r="AY61" i="8"/>
  <c r="AN61" i="8"/>
  <c r="L61" i="8"/>
  <c r="Q61" i="8"/>
  <c r="AI61" i="8"/>
  <c r="Z61" i="8"/>
  <c r="AM61" i="8"/>
  <c r="W61" i="8"/>
  <c r="D61" i="8"/>
  <c r="S61" i="8"/>
  <c r="C61" i="8"/>
  <c r="AD61" i="8"/>
  <c r="AA61" i="8"/>
  <c r="AT61" i="8"/>
  <c r="AQ61" i="8"/>
  <c r="B73" i="8" l="1"/>
  <c r="B63" i="8"/>
  <c r="B68" i="8" s="1"/>
  <c r="B32" i="9"/>
  <c r="C4" i="8" l="1"/>
  <c r="C63" i="8" s="1"/>
  <c r="C65" i="8" s="1"/>
  <c r="B74" i="8" s="1" a="1"/>
  <c r="B74" i="8" s="1"/>
  <c r="B102" i="9"/>
  <c r="C68" i="8"/>
  <c r="B103" i="9" s="1"/>
  <c r="B84" i="8" l="1" a="1"/>
  <c r="B84" i="8" s="1"/>
  <c r="B12" i="9" s="1"/>
  <c r="C66" i="8"/>
  <c r="B81" i="8" a="1"/>
  <c r="B81" i="8" s="1"/>
  <c r="D4" i="8"/>
  <c r="D63" i="8" s="1"/>
  <c r="D68" i="8" s="1"/>
  <c r="E4" i="8" l="1"/>
  <c r="E63" i="8" s="1"/>
  <c r="E68" i="8" s="1"/>
  <c r="B104" i="9"/>
  <c r="B19" i="9"/>
  <c r="B14" i="9"/>
  <c r="B15" i="9" s="1"/>
  <c r="B7" i="9"/>
  <c r="F4" i="8" l="1"/>
  <c r="F63" i="8" s="1"/>
  <c r="F68" i="8" s="1"/>
  <c r="B105" i="9"/>
  <c r="G4" i="8" l="1"/>
  <c r="G63" i="8" s="1"/>
  <c r="G68" i="8" s="1"/>
  <c r="B106" i="9"/>
  <c r="H4" i="8" l="1"/>
  <c r="H63" i="8" s="1"/>
  <c r="H68" i="8" s="1"/>
  <c r="B107" i="9"/>
  <c r="I4" i="8" l="1"/>
  <c r="I63" i="8" s="1"/>
  <c r="I68" i="8" s="1"/>
  <c r="B108" i="9"/>
  <c r="J4" i="8" l="1"/>
  <c r="J63" i="8" s="1"/>
  <c r="J68" i="8" s="1"/>
  <c r="B109" i="9"/>
  <c r="K4" i="8" l="1"/>
  <c r="K63" i="8" s="1"/>
  <c r="K68" i="8" s="1"/>
  <c r="B110" i="9"/>
  <c r="L4" i="8" l="1"/>
  <c r="L63" i="8" s="1"/>
  <c r="L68" i="8" s="1"/>
  <c r="B111" i="9"/>
  <c r="M4" i="8" l="1"/>
  <c r="M63" i="8" s="1"/>
  <c r="M68" i="8" s="1"/>
  <c r="B112" i="9"/>
  <c r="N4" i="8" l="1"/>
  <c r="N63" i="8" s="1"/>
  <c r="N68" i="8" s="1"/>
  <c r="B113" i="9"/>
  <c r="O4" i="8" l="1"/>
  <c r="O63" i="8" s="1"/>
  <c r="O68" i="8" s="1"/>
  <c r="B114" i="9"/>
  <c r="P4" i="8" l="1"/>
  <c r="P63" i="8" s="1"/>
  <c r="P68" i="8" s="1"/>
  <c r="B115" i="9"/>
  <c r="Q4" i="8" l="1"/>
  <c r="Q63" i="8" s="1"/>
  <c r="Q68" i="8" s="1"/>
  <c r="B116" i="9"/>
  <c r="R4" i="8" l="1"/>
  <c r="R63" i="8" s="1"/>
  <c r="R68" i="8" s="1"/>
  <c r="B117" i="9"/>
  <c r="S4" i="8" l="1"/>
  <c r="S63" i="8" s="1"/>
  <c r="S68" i="8" s="1"/>
  <c r="B118" i="9"/>
  <c r="T4" i="8" l="1"/>
  <c r="T63" i="8" s="1"/>
  <c r="T68" i="8" s="1"/>
  <c r="B119" i="9"/>
  <c r="U4" i="8" l="1"/>
  <c r="U63" i="8" s="1"/>
  <c r="U68" i="8" s="1"/>
  <c r="B120" i="9"/>
  <c r="V4" i="8" l="1"/>
  <c r="V63" i="8" s="1"/>
  <c r="V68" i="8" s="1"/>
  <c r="B121" i="9"/>
  <c r="W4" i="8" l="1"/>
  <c r="W63" i="8" s="1"/>
  <c r="W68" i="8" s="1"/>
  <c r="B122" i="9"/>
  <c r="X4" i="8" l="1"/>
  <c r="X63" i="8" s="1"/>
  <c r="X68" i="8" s="1"/>
  <c r="B123" i="9"/>
  <c r="Y4" i="8" l="1"/>
  <c r="Y63" i="8" s="1"/>
  <c r="Y68" i="8" s="1"/>
  <c r="B124" i="9"/>
  <c r="Z4" i="8" l="1"/>
  <c r="Z63" i="8" s="1"/>
  <c r="Z68" i="8" s="1"/>
  <c r="B125" i="9"/>
  <c r="AA4" i="8" l="1"/>
  <c r="AA63" i="8" s="1"/>
  <c r="AA68" i="8" s="1"/>
  <c r="B126" i="9"/>
  <c r="AB4" i="8" l="1"/>
  <c r="AB63" i="8" s="1"/>
  <c r="AB68" i="8" s="1"/>
  <c r="B127" i="9"/>
  <c r="AC4" i="8" l="1"/>
  <c r="AC63" i="8" s="1"/>
  <c r="AC68" i="8" s="1"/>
  <c r="B128" i="9"/>
  <c r="AD4" i="8" l="1"/>
  <c r="AD63" i="8" s="1"/>
  <c r="AD68" i="8" s="1"/>
  <c r="B129" i="9"/>
  <c r="AE4" i="8" l="1"/>
  <c r="AE63" i="8" s="1"/>
  <c r="AE68" i="8" s="1"/>
  <c r="B130" i="9"/>
  <c r="AF4" i="8" l="1"/>
  <c r="AF63" i="8" s="1"/>
  <c r="AF68" i="8" s="1"/>
  <c r="B131" i="9"/>
  <c r="AG4" i="8" l="1"/>
  <c r="AG63" i="8" s="1"/>
  <c r="AG68" i="8" s="1"/>
  <c r="B132" i="9"/>
  <c r="AH4" i="8" l="1"/>
  <c r="AH63" i="8" s="1"/>
  <c r="AH68" i="8" s="1"/>
  <c r="B133" i="9"/>
  <c r="AI4" i="8" l="1"/>
  <c r="AI63" i="8" s="1"/>
  <c r="AI68" i="8" s="1"/>
  <c r="B134" i="9"/>
  <c r="AJ4" i="8" l="1"/>
  <c r="AJ63" i="8" s="1"/>
  <c r="AJ68" i="8" s="1"/>
  <c r="B135" i="9"/>
  <c r="AK4" i="8" l="1"/>
  <c r="AK63" i="8" s="1"/>
  <c r="AK68" i="8" s="1"/>
  <c r="B136" i="9"/>
  <c r="AL4" i="8" l="1"/>
  <c r="AL63" i="8" s="1"/>
  <c r="AL68" i="8" s="1"/>
  <c r="B137" i="9"/>
  <c r="AM4" i="8" l="1"/>
  <c r="AM63" i="8" s="1"/>
  <c r="AM68" i="8" s="1"/>
  <c r="B138" i="9"/>
  <c r="AN4" i="8" l="1"/>
  <c r="AN63" i="8" s="1"/>
  <c r="AN68" i="8" s="1"/>
  <c r="B139" i="9"/>
  <c r="AO4" i="8" l="1"/>
  <c r="AO63" i="8" s="1"/>
  <c r="AO68" i="8" s="1"/>
  <c r="B140" i="9"/>
  <c r="AP4" i="8" l="1"/>
  <c r="AP63" i="8" s="1"/>
  <c r="AP68" i="8" s="1"/>
  <c r="B141" i="9"/>
  <c r="AQ4" i="8" l="1"/>
  <c r="AQ63" i="8" s="1"/>
  <c r="AQ68" i="8" s="1"/>
  <c r="B142" i="9"/>
  <c r="AR4" i="8" l="1"/>
  <c r="AR63" i="8" s="1"/>
  <c r="AR68" i="8" s="1"/>
  <c r="B143" i="9"/>
  <c r="AS4" i="8" l="1"/>
  <c r="AS63" i="8" s="1"/>
  <c r="AS68" i="8" s="1"/>
  <c r="B144" i="9"/>
  <c r="AT4" i="8" l="1"/>
  <c r="AT63" i="8" s="1"/>
  <c r="AT68" i="8" s="1"/>
  <c r="B145" i="9"/>
  <c r="AU4" i="8" l="1"/>
  <c r="AU63" i="8" s="1"/>
  <c r="AU68" i="8" s="1"/>
  <c r="B146" i="9"/>
  <c r="AV4" i="8" l="1"/>
  <c r="AV63" i="8" s="1"/>
  <c r="AV68" i="8" s="1"/>
  <c r="B147" i="9"/>
  <c r="AW4" i="8" l="1"/>
  <c r="AW63" i="8" s="1"/>
  <c r="AW68" i="8" s="1"/>
  <c r="B148" i="9"/>
  <c r="AX4" i="8" l="1"/>
  <c r="AX63" i="8" s="1"/>
  <c r="AX68" i="8" s="1"/>
  <c r="B149" i="9"/>
  <c r="AY4" i="8" l="1"/>
  <c r="AY63" i="8" s="1"/>
  <c r="AY68" i="8" s="1"/>
  <c r="B150" i="9"/>
  <c r="AZ4" i="8" l="1"/>
  <c r="AZ63" i="8" s="1"/>
  <c r="AZ68" i="8" s="1"/>
  <c r="B151" i="9"/>
  <c r="BA4" i="8" l="1"/>
  <c r="BA63" i="8" s="1"/>
  <c r="BA68" i="8" s="1"/>
  <c r="B152" i="9"/>
  <c r="B153" i="9" l="1"/>
  <c r="B85" i="8"/>
  <c r="B20" i="9" s="1"/>
  <c r="B75" i="8"/>
  <c r="B77" i="8" s="1"/>
  <c r="C77" i="8" s="1"/>
  <c r="B80" i="8" a="1"/>
  <c r="B80" i="8" s="1"/>
  <c r="J102" i="9" l="1"/>
  <c r="J103" i="9"/>
  <c r="J101" i="9"/>
  <c r="B27" i="9"/>
  <c r="B28" i="9" s="1"/>
  <c r="B26" i="9"/>
  <c r="B22" i="9"/>
  <c r="B86" i="8"/>
  <c r="B21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tc={16B1BD45-E20D-409F-BCAE-AE551BEFE44E}</author>
    <author>tc={D2130C72-45C2-4E6C-8BEF-28FFECAA2AF3}</author>
    <author>tc={9D1CCF25-903A-4E57-8BB4-87CAFDFFB6DF}</author>
    <author>tc={B1ABF82C-1056-41E4-BED0-B0C8135B0998}</author>
    <author>tc={C3662794-931F-4AC4-B710-361DC63FF615}</author>
    <author>tc={815C71EC-9418-465C-9A81-5AB867333DA5}</author>
  </authors>
  <commentList>
    <comment ref="C30" authorId="0" shapeId="0" xr:uid="{16B1BD45-E20D-409F-BCAE-AE551BEFE44E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DHA/VisaEnvoy, https://visaenvoy.com/student-visa-fees/</t>
      </text>
    </comment>
    <comment ref="C31" authorId="1" shapeId="0" xr:uid="{D2130C72-45C2-4E6C-8BEF-28FFECAA2AF3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Green Wings Migration, https://greenwingsmigration.com.au/visa-fees-increase-july-1st-2025/</t>
      </text>
    </comment>
    <comment ref="C32" authorId="2" shapeId="0" xr:uid="{9D1CCF25-903A-4E57-8BB4-87CAFDFFB6DF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Green Wings Migration, https://greenwingsmigration.com.au/visa-fees-increase-july-1st-2025/</t>
      </text>
    </comment>
    <comment ref="C33" authorId="3" shapeId="0" xr:uid="{B1ABF82C-1056-41E4-BED0-B0C8135B0998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Green Wings Migration, https://greenwingsmigration.com.au/visa-fees-increase-july-1st-2025/</t>
      </text>
    </comment>
    <comment ref="C34" authorId="4" shapeId="0" xr:uid="{C3662794-931F-4AC4-B710-361DC63FF615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ICEF Monitor, https://monitor.icef.com/2026/03/australia-doubles-post-study-work-visa-application-fee/</t>
      </text>
    </comment>
    <comment ref="C35" authorId="5" shapeId="0" xr:uid="{815C71EC-9418-465C-9A81-5AB867333DA5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DHA, https://immi.homeaffairs.gov.au/visas/getting-a-visa/fees-and-charges/current-visa-pricing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Angelo zanella</author>
  </authors>
  <commentList>
    <comment ref="B21" authorId="0" shapeId="0" xr:uid="{7FACC9D9-FE75-4266-90E7-5F2F2A099543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Selecione: OTIMISTA, REALISTA ou PESSIMISTA. Isso ajusta automaticamente receitas e custos em toda a planilha.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Angelo zanella</author>
  </authors>
  <commentList>
    <comment ref="C5" authorId="0" shapeId="0" xr:uid="{67DDB5CD-D7D3-4ADB-A22B-3AB8DCC5569F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Valor automático do visto selecionado na aba DADOS BASE</t>
        </r>
      </text>
    </comment>
    <comment ref="C17" authorId="0" shapeId="0" xr:uid="{636FEFC1-641A-4EB1-A1FE-1C4BE0F8A8C3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Calculado automático: aluguel x semanas (2 ou 4) conforme aba DADOS BASE</t>
        </r>
      </text>
    </comment>
    <comment ref="C18" authorId="0" shapeId="0" xr:uid="{08170758-556A-4602-B346-75595120C352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2 semanas de aluguel da cidade selecionada</t>
        </r>
      </text>
    </comment>
    <comment ref="C29" authorId="0" shapeId="0" xr:uid="{A48C9728-CF18-40BE-A07E-B2844726F6B1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Student visa (500): OSHC 2 anos inteiros ($130 x 24 = $3.120)
Vistos 485, 482, 190, 186: apenas 1 mês de OSHC ($130)</t>
        </r>
      </text>
    </comment>
    <comment ref="C31" authorId="0" shapeId="0" xr:uid="{6EBE0453-1AED-422E-BFC3-60D7DEF16836}">
      <text>
        <r>
          <rPr>
            <b/>
            <sz val="9"/>
            <color indexed="81"/>
            <rFont val="Tahoma"/>
            <family val="2"/>
          </rPr>
          <t>Só se aplica a Student Visa (500).
Inglês+VET: 1 trim inglês ($3.500) + 1 trim VET ($2.000)
VET: 1 trim ($2.500)
Faculdade: 1 trim ($5.000)
Outros vistos: $0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Angelo zanella</author>
  </authors>
  <commentList>
    <comment ref="B5" authorId="0" shapeId="0" xr:uid="{08751289-413B-40AC-B0BD-0BFB73BFD471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Salário casual mínimo (Fair Work). Este valor NÃO muda ao longo da projeção.</t>
        </r>
      </text>
    </comment>
    <comment ref="B6" authorId="0" shapeId="0" xr:uid="{E1989700-2EA3-47E0-84EC-4E0397358746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Horas padrão. Pode ser ajustado semana a semana na aba PROJEÇÃO 52 SEMANAS.</t>
        </r>
      </text>
    </comment>
    <comment ref="B7" authorId="0" shapeId="0" xr:uid="{6B845F3E-A243-48A5-A11B-B9196B759CF6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Semanas após a chegada sem gerar receita.</t>
        </r>
      </text>
    </comment>
    <comment ref="B8" authorId="0" shapeId="0" xr:uid="{6E3D64B8-7EB3-4B13-B5DC-883DEE7EBFF4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Tempo entre começar a trabalhar e receber o primeiro salário.</t>
        </r>
      </text>
    </comment>
    <comment ref="B16" authorId="0" shapeId="0" xr:uid="{485BDDC1-CE31-41AB-97CB-887E5A530ED6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Quanto dinheiro você terá ao chegar na Austrália.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<sst xmlns="http://schemas.openxmlformats.org/spreadsheetml/2006/main" count="707" uniqueCount="465">
  <si>
    <t>ARRIVOAU – Projeção Financeira dos Primeiros 12 Meses (v2.2)</t>
  </si>
  <si>
    <t>📘 COMO USAR ESTA PLANILHA</t>
  </si>
  <si>
    <t>1. OBJETIVO</t>
  </si>
  <si>
    <t>Custos podem ser: semanal, quinzenal, mensal, bimestral, trimestral, semestral ou anual. A planilha converte tudo para base semanal e mensal automaticamente.</t>
  </si>
  <si>
    <t>Cada linha = uma semana. Considera: custos fixos, variáveis, iniciais, de renovação, receita semanal, ajustes individuais e diferença entre saldo projetado e saldo bancário real.</t>
  </si>
  <si>
    <t>O valor por hora é fixo (aba RECEITAS). As horas semanais podem ser ajustadas semana a semana na aba PROJEÇÃO 52 SEMANAS.</t>
  </si>
  <si>
    <t>OTIMISTA (+10% receita, -5% custos), REALISTA (sem ajuste), PESSIMISTA (-20% receita, +10% custos). Selecione na aba DEFINIÇÕES E CENÁRIOS.</t>
  </si>
  <si>
    <t>Na aba PROJEÇÃO 52 SEMANAS, informe seu saldo bancário real. A planilha calcula a diferença. Negativa = custos não previstos. Positiva = economia acima do planejado.</t>
  </si>
  <si>
    <t>Contém valores médios por cidade australiana (aluguel, alimentação, transporte, etc.). Permite preencher automaticamente custos e receitas com base na cidade selecionada.</t>
  </si>
  <si>
    <t>1️⃣ DADOS BASE → 2️⃣ DEFINIÇÕES E CENÁRIOS → 3️⃣ CUSTOS INICIAIS → 4️⃣ CUSTOS FIXOS → 5️⃣ CUSTOS VARIÁVEIS → 6️⃣ RECEITAS → 7️⃣ PROJEÇÃO 52 SEMANAS → 8️⃣ RESUMO INTELIGENTE</t>
  </si>
  <si>
    <t>⚠️ A planilha funciona mesmo com preenchimento parcial: basta informar saldo inicial, valor/hora, horas/semana e alguns custos principais.</t>
  </si>
  <si>
    <t>ArrivoAU — Chega preparado. Vive bem. 🇦🇺</t>
  </si>
  <si>
    <t>Cidade selecionada:</t>
  </si>
  <si>
    <t>Sydney</t>
  </si>
  <si>
    <t>Usar valores da cidade como base?</t>
  </si>
  <si>
    <t>Sim</t>
  </si>
  <si>
    <t>Cidade</t>
  </si>
  <si>
    <t>Fonte</t>
  </si>
  <si>
    <t>Atualização</t>
  </si>
  <si>
    <t>Melbourne</t>
  </si>
  <si>
    <t>Brisbane</t>
  </si>
  <si>
    <t>Perth</t>
  </si>
  <si>
    <t>Adelaide</t>
  </si>
  <si>
    <t>Canberra</t>
  </si>
  <si>
    <t>Hobart</t>
  </si>
  <si>
    <t>Gold Coast</t>
  </si>
  <si>
    <t>DEFINIÇÕES E CENÁRIOS</t>
  </si>
  <si>
    <t>FATORES DE CONVERSÃO</t>
  </si>
  <si>
    <t>Frequência</t>
  </si>
  <si>
    <t>Fórmula → Semanal</t>
  </si>
  <si>
    <t>Divisor</t>
  </si>
  <si>
    <t>semanal</t>
  </si>
  <si>
    <t>valor * 1</t>
  </si>
  <si>
    <t>quinzenal</t>
  </si>
  <si>
    <t>valor / 2</t>
  </si>
  <si>
    <t>mensal</t>
  </si>
  <si>
    <t>(valor * 12) / 52</t>
  </si>
  <si>
    <t>bimestral</t>
  </si>
  <si>
    <t>(valor * 6) / 52</t>
  </si>
  <si>
    <t>trimestral</t>
  </si>
  <si>
    <t>(valor * 4) / 52</t>
  </si>
  <si>
    <t>semestral</t>
  </si>
  <si>
    <t>(valor * 2) / 52</t>
  </si>
  <si>
    <t>anual</t>
  </si>
  <si>
    <t>valor / 52</t>
  </si>
  <si>
    <t>TABELA DE CENÁRIOS</t>
  </si>
  <si>
    <t>Cenário</t>
  </si>
  <si>
    <t>Ajuste Receita (%)</t>
  </si>
  <si>
    <t>Ajuste Custos (%)</t>
  </si>
  <si>
    <t>Descrição</t>
  </si>
  <si>
    <t>OTIMISTA</t>
  </si>
  <si>
    <t>Receita +10%, Custos -5%</t>
  </si>
  <si>
    <t>REALISTA</t>
  </si>
  <si>
    <t>Sem ajustes</t>
  </si>
  <si>
    <t>PESSIMISTA</t>
  </si>
  <si>
    <t>Receita -20%, Custos +10%</t>
  </si>
  <si>
    <t>CENÁRIO ATUAL</t>
  </si>
  <si>
    <t>Cenário selecionado:</t>
  </si>
  <si>
    <t>Ajuste Receita Ativo:</t>
  </si>
  <si>
    <t>Ajuste Custos Ativo:</t>
  </si>
  <si>
    <t>Nome do Custo</t>
  </si>
  <si>
    <t>Categoria</t>
  </si>
  <si>
    <t>Valor ($)</t>
  </si>
  <si>
    <t>Observações</t>
  </si>
  <si>
    <t>Visto</t>
  </si>
  <si>
    <t>Exames médicos</t>
  </si>
  <si>
    <t>Saúde</t>
  </si>
  <si>
    <t>Traduções juramentadas</t>
  </si>
  <si>
    <t>Documentação</t>
  </si>
  <si>
    <t>Passagem aérea</t>
  </si>
  <si>
    <t>Transporte</t>
  </si>
  <si>
    <t>Bagagem extra</t>
  </si>
  <si>
    <t>Acomodação temporária</t>
  </si>
  <si>
    <t>Acomodação</t>
  </si>
  <si>
    <t>Uber/Taxi inicial</t>
  </si>
  <si>
    <t>Aeroporto + primeiros dias</t>
  </si>
  <si>
    <t>Comunicação</t>
  </si>
  <si>
    <t>Cartão transporte (Opal/Myki)</t>
  </si>
  <si>
    <t>Carga inicial</t>
  </si>
  <si>
    <t>Bond (caução aluguel)</t>
  </si>
  <si>
    <t>2 semanas adiantadas</t>
  </si>
  <si>
    <t>Mobiliário inicial</t>
  </si>
  <si>
    <t>Mobiliário</t>
  </si>
  <si>
    <t>Roupas e itens climáticos</t>
  </si>
  <si>
    <t>Pessoal</t>
  </si>
  <si>
    <t>Equipamentos de trabalho</t>
  </si>
  <si>
    <t>Trabalho</t>
  </si>
  <si>
    <t>Não</t>
  </si>
  <si>
    <t>Depende da área</t>
  </si>
  <si>
    <t>Se aplicável</t>
  </si>
  <si>
    <t>Outros</t>
  </si>
  <si>
    <t>CUSTOS FIXOS</t>
  </si>
  <si>
    <t>Valor Unitário ($)</t>
  </si>
  <si>
    <t>Qtde</t>
  </si>
  <si>
    <t>Sem. Início</t>
  </si>
  <si>
    <t>Sem. Término</t>
  </si>
  <si>
    <t>Tipo</t>
  </si>
  <si>
    <t>Valor Total ($)</t>
  </si>
  <si>
    <t>Valor Semanal ($)</t>
  </si>
  <si>
    <t>Valor Mensal ($)</t>
  </si>
  <si>
    <t>Semanal Ajustado ($)</t>
  </si>
  <si>
    <t>Aluguel (quarto compartilhado)</t>
  </si>
  <si>
    <t>essencial</t>
  </si>
  <si>
    <t>Energia elétrica</t>
  </si>
  <si>
    <t>Seguro saúde (OSHC)</t>
  </si>
  <si>
    <t>opcional</t>
  </si>
  <si>
    <t>Gym / academia</t>
  </si>
  <si>
    <t>TOTAL CUSTOS FIXOS</t>
  </si>
  <si>
    <t>CUSTOS VARIÁVEIS</t>
  </si>
  <si>
    <t>Outros custos variáveis</t>
  </si>
  <si>
    <t>TOTAL CUSTOS VARIÁVEIS</t>
  </si>
  <si>
    <t>RECEITAS</t>
  </si>
  <si>
    <t>INPUTS DE RECEITA</t>
  </si>
  <si>
    <t>Valor por hora ($):</t>
  </si>
  <si>
    <t>Horas padrão por semana:</t>
  </si>
  <si>
    <t>Semanas sem trabalho (início):</t>
  </si>
  <si>
    <t>Delay primeiro pagamento (semanas):</t>
  </si>
  <si>
    <t>CÁLCULOS DE RECEITA</t>
  </si>
  <si>
    <t>Primeiro pagamento na semana:</t>
  </si>
  <si>
    <t>Receita semanal BASE:</t>
  </si>
  <si>
    <t>Receita semanal AJUSTADA (cenário):</t>
  </si>
  <si>
    <t>Semana</t>
  </si>
  <si>
    <t>Saldo Inicial ($)</t>
  </si>
  <si>
    <t>Horas Trabalhadas</t>
  </si>
  <si>
    <t>Receita Semanal ($)</t>
  </si>
  <si>
    <t>Custos Iniciais ($)</t>
  </si>
  <si>
    <t>Saldo Final ($)</t>
  </si>
  <si>
    <t>Diferença ($)</t>
  </si>
  <si>
    <t>Classificação</t>
  </si>
  <si>
    <t>INDICADORES DA PROJEÇÃO</t>
  </si>
  <si>
    <t>Semana em que o dinheiro acaba:</t>
  </si>
  <si>
    <t>Média de receita semanal ($):</t>
  </si>
  <si>
    <t>Saldo final (semana 52):</t>
  </si>
  <si>
    <t>Total receitas (52 semanas):</t>
  </si>
  <si>
    <t>Risco financeiro:</t>
  </si>
  <si>
    <t>RESUMO INTELIGENTE – ARRIVOAU</t>
  </si>
  <si>
    <t>A) SITUAÇÃO INICIAL</t>
  </si>
  <si>
    <t>Semanas sem receber (início):</t>
  </si>
  <si>
    <t>Semanas de segurança (saldo/custo semanal):</t>
  </si>
  <si>
    <t>B) MÉDIAS ANUAIS E SEMANAIS</t>
  </si>
  <si>
    <t>Receita total anual projetada:</t>
  </si>
  <si>
    <t>Custo total anual projetado:</t>
  </si>
  <si>
    <t>Receita média semanal:</t>
  </si>
  <si>
    <t>Custo médio semanal:</t>
  </si>
  <si>
    <t>C) BALANÇO RECEITA vs CUSTOS</t>
  </si>
  <si>
    <t>Diferença anual (Receita - Custos):</t>
  </si>
  <si>
    <t>D) RECOMENDAÇÕES AUTOMÁTICAS</t>
  </si>
  <si>
    <t>Redução semanal necessária p/ saldo positivo 52 sem.:</t>
  </si>
  <si>
    <t>Ou: aumento de receita semanal necessário:</t>
  </si>
  <si>
    <t>Horas adicionais/semana necessárias:</t>
  </si>
  <si>
    <t>E) DIFERENÇA SALDO REAL vs PROJETADO</t>
  </si>
  <si>
    <t>Diferença acumulada:</t>
  </si>
  <si>
    <t>Interpretação:</t>
  </si>
  <si>
    <t>F) DADOS PARA GRÁFICOS</t>
  </si>
  <si>
    <t>Saldo Projetado ($)</t>
  </si>
  <si>
    <t>Otimista</t>
  </si>
  <si>
    <t>Realista</t>
  </si>
  <si>
    <t>Pessimista</t>
  </si>
  <si>
    <t>Item</t>
  </si>
  <si>
    <t>Sharehouse / quarto</t>
  </si>
  <si>
    <t>Dividido c/ flatmates</t>
  </si>
  <si>
    <t>Gás encanado</t>
  </si>
  <si>
    <t>Água / water rates</t>
  </si>
  <si>
    <t>Dividido ou incluso</t>
  </si>
  <si>
    <t>Internet (NBN / fibra)</t>
  </si>
  <si>
    <t>Plano residencial</t>
  </si>
  <si>
    <t>Telefonia móvel (plano)</t>
  </si>
  <si>
    <t>Telstra/Optus/Vodafone</t>
  </si>
  <si>
    <t>Obrigatório p/ visto estudante</t>
  </si>
  <si>
    <t>Seguro contents / renter's</t>
  </si>
  <si>
    <t>Protege seus bens</t>
  </si>
  <si>
    <t>Transporte público (Opal/Myki)</t>
  </si>
  <si>
    <t>Bus/trem/ferry semanal</t>
  </si>
  <si>
    <t>Mensalidade curso / escola</t>
  </si>
  <si>
    <t>Se pago mensalmente</t>
  </si>
  <si>
    <t>Material didático / livros</t>
  </si>
  <si>
    <t>Livros, cópias, materiais</t>
  </si>
  <si>
    <t>Streaming (Netflix/Spotify/etc)</t>
  </si>
  <si>
    <t>Netflix, Spotify, Disney+</t>
  </si>
  <si>
    <t>Cloud / armazenamento</t>
  </si>
  <si>
    <t>iCloud, Google One</t>
  </si>
  <si>
    <t>Anytime Fitness, etc</t>
  </si>
  <si>
    <t>Outros custos fixos</t>
  </si>
  <si>
    <t>Supermercado / feira</t>
  </si>
  <si>
    <t>Woolworths, Coles, Aldi</t>
  </si>
  <si>
    <t>Café / lanches fora</t>
  </si>
  <si>
    <t>Café diário + snacks</t>
  </si>
  <si>
    <t>Restaurantes / delivery</t>
  </si>
  <si>
    <t>Uber Eats, Doordash, sair p/ jantar</t>
  </si>
  <si>
    <t>Bebidas (alcoólicas e não)</t>
  </si>
  <si>
    <t>Álcool é caro na AU</t>
  </si>
  <si>
    <t>Saídas / eventos / cinema</t>
  </si>
  <si>
    <t>Entretenimento geral</t>
  </si>
  <si>
    <t>Viagens curtas / passeios</t>
  </si>
  <si>
    <t>Day trips, praias, parques</t>
  </si>
  <si>
    <t>Corte de cabelo / estética</t>
  </si>
  <si>
    <t>Barber / salon</t>
  </si>
  <si>
    <t>Higiene pessoal (shampoo, etc)</t>
  </si>
  <si>
    <t>Chemist Warehouse, Priceline</t>
  </si>
  <si>
    <t>Remédios / farmácia</t>
  </si>
  <si>
    <t>OTC meds, vitaminas</t>
  </si>
  <si>
    <t>Roupas e calçados</t>
  </si>
  <si>
    <t>Kmart, Target, op shops</t>
  </si>
  <si>
    <t>Itens para casa (limpeza, etc)</t>
  </si>
  <si>
    <t>Produtos de limpeza, utilidades</t>
  </si>
  <si>
    <t>Remessa internacional (Wise/etc)</t>
  </si>
  <si>
    <t>Envio de dinheiro p/ família</t>
  </si>
  <si>
    <t>Taxas bancárias / cartão</t>
  </si>
  <si>
    <t>Se houver taxa mensal</t>
  </si>
  <si>
    <t>Presentes / datas especiais</t>
  </si>
  <si>
    <t>Aniversários, Natal, etc</t>
  </si>
  <si>
    <t>Emergências / imprevistos</t>
  </si>
  <si>
    <t>Reserva para imprevistos</t>
  </si>
  <si>
    <t>PROJEÇÃO 52 SEMANAS – ARRIVOAU (Transposição: Semanas nas Colunas)</t>
  </si>
  <si>
    <t>── CUSTOS FIXOS ──</t>
  </si>
  <si>
    <t>⚡ Ajuste Custos Fixos</t>
  </si>
  <si>
    <t>SUBTOTAL CUSTOS FIXOS</t>
  </si>
  <si>
    <t>── CUSTOS VARIÁVEIS ──</t>
  </si>
  <si>
    <t>⚡ Ajuste Custos Variáveis</t>
  </si>
  <si>
    <t>SUBTOTAL CUSTOS VARIÁVEIS</t>
  </si>
  <si>
    <t>TOTAL CUSTOS SEMANA</t>
  </si>
  <si>
    <t>SALDO FINAL ($)</t>
  </si>
  <si>
    <t>Saldo Bancário Real ($)</t>
  </si>
  <si>
    <t>Sem 1</t>
  </si>
  <si>
    <t>Sem 2</t>
  </si>
  <si>
    <t>Sem 3</t>
  </si>
  <si>
    <t>Sem 4</t>
  </si>
  <si>
    <t>Sem 5</t>
  </si>
  <si>
    <t>Sem 6</t>
  </si>
  <si>
    <t>Sem 7</t>
  </si>
  <si>
    <t>Sem 8</t>
  </si>
  <si>
    <t>Sem 9</t>
  </si>
  <si>
    <t>Sem 10</t>
  </si>
  <si>
    <t>Sem 11</t>
  </si>
  <si>
    <t>Sem 12</t>
  </si>
  <si>
    <t>Sem 13</t>
  </si>
  <si>
    <t>Sem 14</t>
  </si>
  <si>
    <t>Sem 15</t>
  </si>
  <si>
    <t>Sem 16</t>
  </si>
  <si>
    <t>Sem 17</t>
  </si>
  <si>
    <t>Sem 18</t>
  </si>
  <si>
    <t>Sem 19</t>
  </si>
  <si>
    <t>Sem 20</t>
  </si>
  <si>
    <t>Sem 21</t>
  </si>
  <si>
    <t>Sem 22</t>
  </si>
  <si>
    <t>Sem 23</t>
  </si>
  <si>
    <t>Sem 24</t>
  </si>
  <si>
    <t>Sem 25</t>
  </si>
  <si>
    <t>Sem 26</t>
  </si>
  <si>
    <t>Sem 27</t>
  </si>
  <si>
    <t>Sem 28</t>
  </si>
  <si>
    <t>Sem 29</t>
  </si>
  <si>
    <t>Sem 30</t>
  </si>
  <si>
    <t>Sem 31</t>
  </si>
  <si>
    <t>Sem 32</t>
  </si>
  <si>
    <t>Sem 33</t>
  </si>
  <si>
    <t>Sem 34</t>
  </si>
  <si>
    <t>Sem 35</t>
  </si>
  <si>
    <t>Sem 36</t>
  </si>
  <si>
    <t>Sem 37</t>
  </si>
  <si>
    <t>Sem 38</t>
  </si>
  <si>
    <t>Sem 39</t>
  </si>
  <si>
    <t>Sem 40</t>
  </si>
  <si>
    <t>Sem 41</t>
  </si>
  <si>
    <t>Sem 42</t>
  </si>
  <si>
    <t>Sem 43</t>
  </si>
  <si>
    <t>Sem 44</t>
  </si>
  <si>
    <t>Sem 45</t>
  </si>
  <si>
    <t>Sem 46</t>
  </si>
  <si>
    <t>Sem 47</t>
  </si>
  <si>
    <t>Sem 48</t>
  </si>
  <si>
    <t>Sem 49</t>
  </si>
  <si>
    <t>Sem 50</t>
  </si>
  <si>
    <t>Sem 51</t>
  </si>
  <si>
    <t>Sem 52</t>
  </si>
  <si>
    <t>DADOS BASE – Custos por Cidade e Taxas de Visto</t>
  </si>
  <si>
    <t>── CUSTOS FIXOS POR CIDADE ──</t>
  </si>
  <si>
    <t>Aluguel Sem.($)</t>
  </si>
  <si>
    <t>Energia Mês($)</t>
  </si>
  <si>
    <t>Gás Mês($)</t>
  </si>
  <si>
    <t>Água Mês($)</t>
  </si>
  <si>
    <t>Internet Mês($)</t>
  </si>
  <si>
    <t>Telefonia Mês($)</t>
  </si>
  <si>
    <t>Seguro Saúde Mês($)</t>
  </si>
  <si>
    <t>Seguro Contents Mês($)</t>
  </si>
  <si>
    <t>Transp. Público Sem.($)</t>
  </si>
  <si>
    <t>Curso/Escola Mês($)</t>
  </si>
  <si>
    <t>Material Didát. Mês($)</t>
  </si>
  <si>
    <t>Streaming Mês($)</t>
  </si>
  <si>
    <t>Cloud Mês($)</t>
  </si>
  <si>
    <t>Gym Sem.($)</t>
  </si>
  <si>
    <t>Salário Casual/Hora($)</t>
  </si>
  <si>
    <t>Fair Work/Flatmates/MoneySmart</t>
  </si>
  <si>
    <t>── CUSTOS VARIÁVEIS POR CIDADE ──</t>
  </si>
  <si>
    <t>Superm. Sem.($)</t>
  </si>
  <si>
    <t>Café/Lanches Sem.($)</t>
  </si>
  <si>
    <t>Rest./Delivery Sem.($)</t>
  </si>
  <si>
    <t>Bebidas Sem.($)</t>
  </si>
  <si>
    <t>Saídas/Cinema Sem.($)</t>
  </si>
  <si>
    <t>Viagens Mês($)</t>
  </si>
  <si>
    <t>Cabelo Mês($)</t>
  </si>
  <si>
    <t>Higiene Mês($)</t>
  </si>
  <si>
    <t>Remédios Mês($)</t>
  </si>
  <si>
    <t>Roupas Mês($)</t>
  </si>
  <si>
    <t>Itens Casa Mês($)</t>
  </si>
  <si>
    <t>Remessa Mês($)</t>
  </si>
  <si>
    <t>Taxas Banc. Mês($)</t>
  </si>
  <si>
    <t>Presentes Mês($)</t>
  </si>
  <si>
    <t>Emergências Sem.($)</t>
  </si>
  <si>
    <t>── TAXAS DE VISTO (Março 2026) ──</t>
  </si>
  <si>
    <t>Subclass</t>
  </si>
  <si>
    <t>Taxa Aplicação ($)</t>
  </si>
  <si>
    <t>Student Visa</t>
  </si>
  <si>
    <t>Mais comum p/ estudantes. +$700 se extensão subsequente</t>
  </si>
  <si>
    <t>Skills in Demand (TSS)</t>
  </si>
  <si>
    <t>Employer-sponsored. Empregador geralmente paga</t>
  </si>
  <si>
    <t>Employer Nomination Scheme</t>
  </si>
  <si>
    <t>Permanente (PR). Employer-sponsored</t>
  </si>
  <si>
    <t>Skilled Nominated (PR)</t>
  </si>
  <si>
    <t>PR via state nomination. Points-tested</t>
  </si>
  <si>
    <t>Temporary Graduate</t>
  </si>
  <si>
    <t>Pós-estudo. Aumento p/ $4.600 em Mar/2026</t>
  </si>
  <si>
    <t>Working Holiday</t>
  </si>
  <si>
    <t>1º WHV. Renovação = $640</t>
  </si>
  <si>
    <t>── CONFIGURAÇÃO DE VISTO E RENOVAÇÃO ──</t>
  </si>
  <si>
    <t>Visto selecionado:</t>
  </si>
  <si>
    <t>Student Visa (500)</t>
  </si>
  <si>
    <t>Taxa do visto selecionado:</t>
  </si>
  <si>
    <t>Tipo de curso (se Student 500):</t>
  </si>
  <si>
    <t>Inglês 6m + VET 1.5 anos</t>
  </si>
  <si>
    <t>Bond do aluguel:</t>
  </si>
  <si>
    <t>4 semanas</t>
  </si>
  <si>
    <t>Taxa aplicação novo visto (500)</t>
  </si>
  <si>
    <t>Renovação = novo student visa</t>
  </si>
  <si>
    <t>Taxa da agência de imigração</t>
  </si>
  <si>
    <t>MARA registered agent</t>
  </si>
  <si>
    <t>3 meses escola pagos na hora</t>
  </si>
  <si>
    <t>Varia por tipo de curso (ver abaixo)</t>
  </si>
  <si>
    <t>SE Inglês 6m + VET 1.5 anos:</t>
  </si>
  <si>
    <t>1 trim Inglês + 1 trim VET na matrícula</t>
  </si>
  <si>
    <t xml:space="preserve">  - 1 trimestre inglês (ELICOS)</t>
  </si>
  <si>
    <t>~$350/sem x 10 sem = pago na inscrição</t>
  </si>
  <si>
    <t xml:space="preserve">  - 1 trimestre VET</t>
  </si>
  <si>
    <t>Pago na inscrição. Resto parcelado</t>
  </si>
  <si>
    <t>SE VET 2 anos:</t>
  </si>
  <si>
    <t xml:space="preserve">  - 1 trimestre VET (3 meses)</t>
  </si>
  <si>
    <t>Pago na inscrição</t>
  </si>
  <si>
    <t>SE Faculdade 2 anos:</t>
  </si>
  <si>
    <t xml:space="preserve">  - 1 trimestre faculdade (3 meses)</t>
  </si>
  <si>
    <t>TOTAL RENOVAÇÃO ESTIMADO:</t>
  </si>
  <si>
    <t>Bond calculado (aluguel x semanas):</t>
  </si>
  <si>
    <t>CUSTOS INICIAIS, DE RENOVAÇÃO E VISTO</t>
  </si>
  <si>
    <t>Incluir?</t>
  </si>
  <si>
    <t>Taxa do visto (conforme selecionado)</t>
  </si>
  <si>
    <t>Raio-X + medicals via panel clinic</t>
  </si>
  <si>
    <t>NAATI certified</t>
  </si>
  <si>
    <t>Brasil → Austrália</t>
  </si>
  <si>
    <t>Taxa agência de imigração (1º visto)</t>
  </si>
  <si>
    <t>── CHEGADA (Semana 1-2) ──</t>
  </si>
  <si>
    <t>2 sem hostel/airbnb até achar share</t>
  </si>
  <si>
    <t>Chip de celular (pré-pago)</t>
  </si>
  <si>
    <t>Optus/Vodafone/Telstra</t>
  </si>
  <si>
    <t>Aluguel adiantado (2 semanas)</t>
  </si>
  <si>
    <t>Kmart, IKEA, op shops</t>
  </si>
  <si>
    <t>── ESCOLA / CURSO (1º Visto) ──</t>
  </si>
  <si>
    <t>1º trim. Inglês (ELICOS)</t>
  </si>
  <si>
    <t>Educação</t>
  </si>
  <si>
    <t>~$350/sem x 10sem. Só se inglês + VET</t>
  </si>
  <si>
    <t>1º trim. VET / curso técnico</t>
  </si>
  <si>
    <t>1º trim. Faculdade</t>
  </si>
  <si>
    <t>Outros custos escola</t>
  </si>
  <si>
    <t>Taxas extras, material</t>
  </si>
  <si>
    <t>Renovação = novo student visa 500</t>
  </si>
  <si>
    <t>Taxa agência imigração (renovação)</t>
  </si>
  <si>
    <t>MARA agent fee</t>
  </si>
  <si>
    <t>3 meses escola (pago na hora)</t>
  </si>
  <si>
    <t>Outros custos renovação</t>
  </si>
  <si>
    <t>Seguro OSHC (6 meses – 1º visto inglês)</t>
  </si>
  <si>
    <t>~$130/mês x 6. 1º visto = inglês 6 meses</t>
  </si>
  <si>
    <t>Seguro OSHC renovação</t>
  </si>
  <si>
    <t>── RENOVAÇÃO (Sem. 52) — OSHC: 2 anos p/ Student 500 | 1 mês p/ 485/482/190/186 ──</t>
  </si>
  <si>
    <t>── PRÉ-CHEGADA (1º visto = inglês 6 meses + OSHC 6 meses) ──</t>
  </si>
  <si>
    <t>── DETALHES DE RENOVAÇÃO ──</t>
  </si>
  <si>
    <t>── RESUMO: QUANTO VOCÊ PRECISA? ──</t>
  </si>
  <si>
    <t>Custos iniciais – TODOS (sem. 1–5):</t>
  </si>
  <si>
    <t>Custos iniciais – PROJETADOS (sem. 1–5):</t>
  </si>
  <si>
    <t>Custos renovação – TODOS (sem. 48+):</t>
  </si>
  <si>
    <t>Custos renovação – PROJETADOS (sem. 48+):</t>
  </si>
  <si>
    <t>TOTAL GERAL (todos):</t>
  </si>
  <si>
    <t>TOTAL GERAL (projetados):</t>
  </si>
  <si>
    <t>⚠️ Custos iniciais (sem. 1–5) = quanto você precisa TER ANTES de vir.</t>
  </si>
  <si>
    <t>RECEITA SEMANAL ($)</t>
  </si>
  <si>
    <t>SALDO PROJETADO ($)</t>
  </si>
  <si>
    <t>Média de custos semanais (c/ extras reais):</t>
  </si>
  <si>
    <t>Total custos (52 semanas, c/ extras reais):</t>
  </si>
  <si>
    <t>✅ VERIFICAÇÃO CONTÁBIL (CHECK)</t>
  </si>
  <si>
    <t>Saldo Inicial (dinheiro que você tem):</t>
  </si>
  <si>
    <t>(+) Total Receitas (52 semanas):</t>
  </si>
  <si>
    <t>(−) Total Custos (52 semanas, c/ extras reais):</t>
  </si>
  <si>
    <t>(=) Saldo Final (semana 52):</t>
  </si>
  <si>
    <t>🔍 CHECK (deve ser $0.00):</t>
  </si>
  <si>
    <t>Dinheiro disponível (reserva $):</t>
  </si>
  <si>
    <t>Quanto dinheiro (AUD) você terá ao chegar na Austrália.</t>
  </si>
  <si>
    <t>Saldo inicial (ref. DADOS BASE):</t>
  </si>
  <si>
    <t>🏠 MORADIA</t>
  </si>
  <si>
    <t>📡 COMUNICAÇÃO</t>
  </si>
  <si>
    <t>🏥 SAÚDE E SEGURO</t>
  </si>
  <si>
    <t>🚌 TRANSPORTE</t>
  </si>
  <si>
    <t>🎓 EDUCAÇÃO</t>
  </si>
  <si>
    <t>📺 ASSINATURAS E SERVIÇOS</t>
  </si>
  <si>
    <t>💪 FITNESS E BEM-ESTAR</t>
  </si>
  <si>
    <t>🍽️ ALIMENTAÇÃO</t>
  </si>
  <si>
    <t>🎉 LAZER E SOCIAL</t>
  </si>
  <si>
    <t>💈 CUIDADOS PESSOAIS</t>
  </si>
  <si>
    <t>👕 VESTUÁRIO E COMPRAS</t>
  </si>
  <si>
    <t>💸 TRANSFERÊNCIAS E FINANCEIRO</t>
  </si>
  <si>
    <t>📦 OUTROS VARIÁVEIS</t>
  </si>
  <si>
    <t>🎨 LEGENDA DE CORES</t>
  </si>
  <si>
    <t xml:space="preserve">  🔒 Cálculos automáticos (não editar)</t>
  </si>
  <si>
    <t xml:space="preserve">  ✅ Totais e indicadores</t>
  </si>
  <si>
    <t>categoria</t>
  </si>
  <si>
    <t>⚠️ Se preenchido, substitui subclasses abaixo</t>
  </si>
  <si>
    <t>(+/−) Diferenças bancárias (ajustes reais):</t>
  </si>
  <si>
    <t xml:space="preserve">     ↳ Categorias: se preenchidas, subclasses zeradas</t>
  </si>
  <si>
    <t xml:space="preserve">  ✏️ Células editáveis pelo usuário (dourado)</t>
  </si>
  <si>
    <t>🏠 Moradia</t>
  </si>
  <si>
    <t>📡 Comunicação</t>
  </si>
  <si>
    <t>🏥 Saúde e Seguro</t>
  </si>
  <si>
    <t>🚌 Transporte</t>
  </si>
  <si>
    <t>🎓 Educação</t>
  </si>
  <si>
    <t>📺 Assinaturas</t>
  </si>
  <si>
    <t>💪 Fitness</t>
  </si>
  <si>
    <t>🍽️ Alimentação</t>
  </si>
  <si>
    <t>🎉 Lazer e Social</t>
  </si>
  <si>
    <t>💈 Cuidados Pessoais</t>
  </si>
  <si>
    <t>👕 Vestuário</t>
  </si>
  <si>
    <t>💸 Transferências</t>
  </si>
  <si>
    <t>📦 Outros Variáveis</t>
  </si>
  <si>
    <t>⚡ Custos Iniciais (média)</t>
  </si>
  <si>
    <t>Com Iniciais ($)</t>
  </si>
  <si>
    <t>Sem Iniciais ($)</t>
  </si>
  <si>
    <t>Diferenca media semanal:</t>
  </si>
  <si>
    <t>Ajudar recém-chegados à Austrália a projetar finanças dos primeiros 12 meses (52 semanas). Permite simulações com cenários (otimista, realista, pessimista). Os gráficos ficam logo após os indicadores, e os dados de apoio ficam em área separada abaixo (linha 100+).</t>
  </si>
  <si>
    <t>Exibe indicadores (seções A–E), seguidos dos gráficos (distribuição de custos, saldo vs receita, cenários). Os dados de apoio dos gráficos ficam a partir da linha 100, fora da área visível — não é necessário ocultar linhas. A seção B inclui a diferença média semanal (receita − custo).</t>
  </si>
  <si>
    <t>Custos iniciais podem ser incluídos ou não na projeção (item a item). Custos de renovação (visto, OSHC, escola) podem ser configurados para qualquer semana — de 26 (6 meses) a 52 (1 ano) — na coluna "Semana" da aba CUSTOS INICIAIS. Altere a semana de cada item para definir quando ele entra na projeção.</t>
  </si>
  <si>
    <t>2. COMO IDENTIFICAR AS CÉLULAS</t>
  </si>
  <si>
    <t>3. PROTEÇÃO DA PLANILHA</t>
  </si>
  <si>
    <t>4. FREQUÊNCIAS DE CUSTOS</t>
  </si>
  <si>
    <t>5. PROJEÇÃO DE 52 SEMANAS</t>
  </si>
  <si>
    <t>6. FATOR DE HORAS TRABALHADAS</t>
  </si>
  <si>
    <t>7. CENÁRIOS</t>
  </si>
  <si>
    <t>8. SALDO BANCÁRIO REAL</t>
  </si>
  <si>
    <t>9. CUSTOS INICIAIS E DE RENOVAÇÃO</t>
  </si>
  <si>
    <t>10. DADOS BASE (CIDADES)</t>
  </si>
  <si>
    <t>11. RESUMO INTELIGENTE</t>
  </si>
  <si>
    <t>12. ORDEM DE PREENCHIMENTO RECOMENDADA</t>
  </si>
  <si>
    <t>• 🟡 Fundo AMARELO com texto âmbar = inputs do usuário (editáveis).</t>
  </si>
  <si>
    <t>• ⬜ Fundo CINZA CLARO com texto preto = cálculos intermediários (automáticos, não editar).</t>
  </si>
  <si>
    <t>• 🟢 Fundo VERDE com texto verde = totais e indicadores (automáticos).</t>
  </si>
  <si>
    <t>• 🔵 Fundo AZUL CLARO com texto azul = categorias e dados puxados automaticamente.</t>
  </si>
  <si>
    <t>• ⬛ Fundo CINZA com texto preto = observações e campos calculados auxiliares.</t>
  </si>
  <si>
    <t>Todas as abas estão protegidas para evitar edições acidentais em fórmulas. Somente células com fundo AMARELO (🟡) estão desbloqueadas para edição. Para desbloquear a planilha completa: Revisão → Desproteger Planilha → Senha: ArrivoAU</t>
  </si>
  <si>
    <t xml:space="preserve">  ✏️ Células editáveis pelo usuário (amarelo)</t>
  </si>
  <si>
    <t xml:space="preserve">  ✏️ Categorias editáveis (dourado escuro) — se preenchidas, subclasses zeradas</t>
  </si>
  <si>
    <t>• 🟠 Fundo DOURADO ESCURO com texto escuro = categorias editáveis (se preenchidas, subclasses zeradas).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</si>
</sst>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* #,##0.00_-;\-&quot;$&quot;* #,##0.00_-;_-&quot;$&quot;* &quot;-&quot;??_-;_-@_-"/>
    <numFmt numFmtId="165" formatCode="0.0%"/>
    <numFmt numFmtId="166" formatCode="&quot;$&quot;#,##0"/>
    <numFmt numFmtId="167" formatCode="&quot;$&quot;#,##0.00"/>
    <numFmt numFmtId="168" formatCode="&quot;$&quot;#,##0;\(&quot;$&quot;#,##0\);&quot;&quot;"/>
    <numFmt numFmtId="169" formatCode="_-&quot;$&quot;* #,##0_-;\-&quot;$&quot;* #,##0_-;_-&quot;$&quot;* &quot;-&quot;??_-;_-@_-"/>
  </numFmts>
  <fonts count="3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3087"/>
      <name val="Aptos Narrow"/>
      <family val="2"/>
      <scheme val="minor"/>
    </font>
    <font>
      <b/>
      <sz val="14"/>
      <color rgb="FF003087"/>
      <name val="Aptos Narrow"/>
      <family val="2"/>
      <scheme val="minor"/>
    </font>
    <font>
      <b/>
      <sz val="11"/>
      <color rgb="FF003087"/>
      <name val="Aptos Narrow"/>
      <family val="2"/>
      <scheme val="minor"/>
    </font>
    <font>
      <sz val="11"/>
      <color rgb="FFC8960C"/>
      <name val="Aptos Narrow"/>
      <family val="2"/>
      <scheme val="minor"/>
    </font>
    <font>
      <b/>
      <sz val="11"/>
      <color rgb="FFC8102E"/>
      <name val="Aptos Narrow"/>
      <family val="2"/>
      <scheme val="minor"/>
    </font>
    <font>
      <b/>
      <sz val="12"/>
      <color rgb="FF003087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FFF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1"/>
      <color rgb="FF003087"/>
      <name val="Aptos Narrow"/>
      <family val="2"/>
      <scheme val="minor"/>
    </font>
    <font>
      <b/>
      <sz val="12"/>
      <color rgb="FF003087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rgb="FFC8102E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C8960C"/>
      <name val="Aptos Narrow"/>
      <family val="2"/>
      <scheme val="minor"/>
    </font>
    <font>
      <b/>
      <sz val="11"/>
      <color rgb="FF155724"/>
      <name val="Aptos Narrow"/>
      <family val="2"/>
      <scheme val="minor"/>
    </font>
    <font>
      <b/>
      <sz val="11"/>
      <color rgb="FFC8960C"/>
      <name val="Aptos Narrow"/>
      <family val="2"/>
      <scheme val="minor"/>
    </font>
    <font>
      <sz val="11"/>
      <color rgb="FF155724"/>
      <name val="Aptos Narrow"/>
      <family val="2"/>
      <scheme val="minor"/>
    </font>
    <font>
      <b/>
      <sz val="12"/>
      <color rgb="FF0055A4"/>
      <name val="Aptos Narrow"/>
      <family val="2"/>
      <scheme val="minor"/>
    </font>
    <font>
      <b/>
      <sz val="11"/>
      <color rgb="FF0055A4"/>
      <name val="Aptos Narrow"/>
      <family val="2"/>
      <scheme val="minor"/>
    </font>
    <font>
      <b/>
      <sz val="11"/>
      <color rgb="FF155724"/>
      <name val="Aptos Narrow"/>
      <family val="2"/>
      <scheme val="minor"/>
    </font>
    <font>
      <b/>
      <sz val="12"/>
      <color rgb="FF155724"/>
      <name val="Aptos Narrow"/>
      <family val="2"/>
      <scheme val="minor"/>
    </font>
    <font>
      <b/>
      <sz val="12"/>
      <color rgb="FF155724"/>
      <name val="Aptos Narrow"/>
      <family val="2"/>
      <scheme val="minor"/>
    </font>
    <font>
      <i/>
      <sz val="11"/>
      <color rgb="FFC8960C"/>
      <name val="Aptos Narrow"/>
      <family val="2"/>
      <scheme val="minor"/>
    </font>
    <font>
      <b/>
      <sz val="12"/>
      <color rgb="FFC8960C"/>
      <name val="Aptos Narrow"/>
      <family val="2"/>
      <scheme val="minor"/>
    </font>
    <font>
      <sz val="11"/>
      <color rgb="FF555555"/>
      <name val="Aptos Narrow"/>
      <family val="2"/>
      <scheme val="minor"/>
    </font>
    <font>
      <sz val="11"/>
      <color rgb="FF0055A4"/>
      <name val="Aptos Narrow"/>
      <family val="2"/>
      <scheme val="minor"/>
    </font>
    <font>
      <sz val="11"/>
      <color rgb="FF333333"/>
      <name val="Aptos Narrow"/>
      <family val="2"/>
      <scheme val="minor"/>
    </font>
    <font>
      <b/>
      <sz val="11"/>
      <color rgb="FF8B6914"/>
      <name val="Aptos Narrow"/>
      <family val="2"/>
      <scheme val="minor"/>
    </font>
    <font>
      <sz val="11"/>
      <color rgb="FF8B6914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00308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6E4F0"/>
        <bgColor indexed="64"/>
      </patternFill>
    </fill>
    <fill>
      <patternFill patternType="solid">
        <fgColor rgb="FFFFF3CD"/>
        <bgColor indexed="64"/>
      </patternFill>
    </fill>
    <fill>
      <patternFill patternType="solid">
        <fgColor rgb="FFF4F6F9"/>
        <bgColor indexed="64"/>
      </patternFill>
    </fill>
    <fill>
      <patternFill patternType="solid">
        <fgColor rgb="FFD4EDDA"/>
        <bgColor indexed="64"/>
      </patternFill>
    </fill>
    <fill>
      <patternFill patternType="solid">
        <fgColor rgb="FFF5DEB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9" fillId="0" borderId="0" applyFont="0" applyFill="0" applyBorder="0" applyAlignment="0" applyProtection="0"/>
  </cellStyleXfs>
  <cellXfs count="8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1" fillId="11" borderId="0" xfId="0" applyFont="1" applyFill="1"/>
    <xf numFmtId="0" fontId="20" fillId="9" borderId="0" xfId="0" applyFont="1" applyFill="1"/>
    <xf numFmtId="0" fontId="14" fillId="10" borderId="0" xfId="0" applyFont="1" applyFill="1"/>
    <xf numFmtId="0" fontId="1" fillId="0" borderId="0" xfId="0" applyFont="1"/>
    <xf numFmtId="0" fontId="10" fillId="4" borderId="0" xfId="0" applyFont="1" applyFill="1" applyAlignment="1">
      <alignment horizontal="center"/>
    </xf>
    <xf numFmtId="166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10" fillId="4" borderId="0" xfId="0" applyFont="1" applyFill="1"/>
    <xf numFmtId="166" fontId="14" fillId="10" borderId="0" xfId="0" applyNumberFormat="1" applyFont="1" applyFill="1"/>
    <xf numFmtId="0" fontId="16" fillId="0" borderId="0" xfId="0" applyFont="1"/>
    <xf numFmtId="0" fontId="19" fillId="0" borderId="0" xfId="0" applyFont="1"/>
    <xf numFmtId="0" fontId="12" fillId="0" borderId="0" xfId="0" applyFont="1"/>
    <xf numFmtId="166" fontId="21" fillId="11" borderId="0" xfId="0" applyNumberFormat="1" applyFont="1" applyFill="1"/>
    <xf numFmtId="166" fontId="23" fillId="11" borderId="0" xfId="0" applyNumberFormat="1" applyFont="1" applyFill="1"/>
    <xf numFmtId="0" fontId="20" fillId="9" borderId="0" xfId="0" applyFont="1" applyFill="1" applyProtection="1">
      <protection locked="0"/>
    </xf>
    <xf numFmtId="166" fontId="22" fillId="9" borderId="0" xfId="0" applyNumberFormat="1" applyFont="1" applyFill="1" applyProtection="1">
      <protection locked="0"/>
    </xf>
    <xf numFmtId="165" fontId="0" fillId="5" borderId="0" xfId="0" applyNumberFormat="1" applyFill="1"/>
    <xf numFmtId="0" fontId="30" fillId="9" borderId="0" xfId="0" applyFont="1" applyFill="1" applyProtection="1">
      <protection locked="0"/>
    </xf>
    <xf numFmtId="0" fontId="0" fillId="2" borderId="0" xfId="0" applyFill="1"/>
    <xf numFmtId="0" fontId="4" fillId="7" borderId="0" xfId="0" applyFont="1" applyFill="1"/>
    <xf numFmtId="0" fontId="0" fillId="7" borderId="0" xfId="0" applyFill="1"/>
    <xf numFmtId="0" fontId="0" fillId="3" borderId="0" xfId="0" applyFill="1"/>
    <xf numFmtId="166" fontId="5" fillId="9" borderId="0" xfId="0" applyNumberFormat="1" applyFont="1" applyFill="1"/>
    <xf numFmtId="0" fontId="0" fillId="5" borderId="0" xfId="0" applyFill="1"/>
    <xf numFmtId="0" fontId="23" fillId="11" borderId="0" xfId="0" applyFont="1" applyFill="1"/>
    <xf numFmtId="166" fontId="1" fillId="6" borderId="0" xfId="0" applyNumberFormat="1" applyFont="1" applyFill="1"/>
    <xf numFmtId="166" fontId="5" fillId="9" borderId="0" xfId="0" applyNumberFormat="1" applyFont="1" applyFill="1" applyProtection="1">
      <protection locked="0"/>
    </xf>
    <xf numFmtId="0" fontId="5" fillId="9" borderId="0" xfId="0" applyFont="1" applyFill="1" applyProtection="1">
      <protection locked="0"/>
    </xf>
    <xf numFmtId="0" fontId="0" fillId="7" borderId="0" xfId="0" applyFill="1" applyProtection="1">
      <protection locked="0"/>
    </xf>
    <xf numFmtId="167" fontId="14" fillId="10" borderId="0" xfId="0" applyNumberFormat="1" applyFont="1" applyFill="1"/>
    <xf numFmtId="0" fontId="14" fillId="2" borderId="0" xfId="0" applyFont="1" applyFill="1"/>
    <xf numFmtId="0" fontId="18" fillId="2" borderId="0" xfId="0" applyFont="1" applyFill="1"/>
    <xf numFmtId="167" fontId="21" fillId="11" borderId="0" xfId="0" applyNumberFormat="1" applyFont="1" applyFill="1"/>
    <xf numFmtId="166" fontId="20" fillId="9" borderId="0" xfId="0" applyNumberFormat="1" applyFont="1" applyFill="1" applyProtection="1">
      <protection locked="0"/>
    </xf>
    <xf numFmtId="0" fontId="18" fillId="10" borderId="0" xfId="0" applyFont="1" applyFill="1"/>
    <xf numFmtId="167" fontId="18" fillId="10" borderId="0" xfId="0" applyNumberFormat="1" applyFont="1" applyFill="1"/>
    <xf numFmtId="0" fontId="11" fillId="0" borderId="0" xfId="0" applyFont="1"/>
    <xf numFmtId="166" fontId="24" fillId="10" borderId="0" xfId="0" applyNumberFormat="1" applyFont="1" applyFill="1"/>
    <xf numFmtId="167" fontId="20" fillId="9" borderId="0" xfId="0" applyNumberFormat="1" applyFont="1" applyFill="1" applyProtection="1">
      <protection locked="0"/>
    </xf>
    <xf numFmtId="0" fontId="18" fillId="0" borderId="0" xfId="0" applyFont="1"/>
    <xf numFmtId="0" fontId="4" fillId="8" borderId="0" xfId="0" applyFont="1" applyFill="1"/>
    <xf numFmtId="0" fontId="0" fillId="8" borderId="0" xfId="0" applyFill="1"/>
    <xf numFmtId="0" fontId="25" fillId="8" borderId="0" xfId="0" applyFont="1" applyFill="1"/>
    <xf numFmtId="0" fontId="1" fillId="5" borderId="0" xfId="0" applyFont="1" applyFill="1"/>
    <xf numFmtId="166" fontId="18" fillId="10" borderId="0" xfId="0" applyNumberFormat="1" applyFont="1" applyFill="1"/>
    <xf numFmtId="0" fontId="20" fillId="0" borderId="0" xfId="0" applyFont="1"/>
    <xf numFmtId="0" fontId="13" fillId="2" borderId="0" xfId="0" applyFont="1" applyFill="1"/>
    <xf numFmtId="0" fontId="16" fillId="2" borderId="0" xfId="0" applyFont="1" applyFill="1"/>
    <xf numFmtId="167" fontId="26" fillId="11" borderId="0" xfId="0" applyNumberFormat="1" applyFont="1" applyFill="1"/>
    <xf numFmtId="167" fontId="17" fillId="11" borderId="0" xfId="0" applyNumberFormat="1" applyFont="1" applyFill="1"/>
    <xf numFmtId="167" fontId="13" fillId="9" borderId="0" xfId="0" applyNumberFormat="1" applyFont="1" applyFill="1"/>
    <xf numFmtId="0" fontId="27" fillId="11" borderId="0" xfId="0" applyFont="1" applyFill="1"/>
    <xf numFmtId="0" fontId="1" fillId="6" borderId="0" xfId="0" applyFont="1" applyFill="1"/>
    <xf numFmtId="0" fontId="26" fillId="11" borderId="0" xfId="0" applyFont="1" applyFill="1"/>
    <xf numFmtId="0" fontId="28" fillId="11" borderId="0" xfId="0" applyFont="1" applyFill="1"/>
    <xf numFmtId="0" fontId="13" fillId="0" borderId="0" xfId="0" applyFont="1"/>
    <xf numFmtId="0" fontId="22" fillId="9" borderId="0" xfId="0" applyFont="1" applyFill="1"/>
    <xf numFmtId="0" fontId="29" fillId="9" borderId="0" xfId="0" applyFont="1" applyFill="1"/>
    <xf numFmtId="0" fontId="15" fillId="10" borderId="0" xfId="0" applyFont="1" applyFill="1"/>
    <xf numFmtId="168" fontId="22" fillId="9" borderId="0" xfId="0" applyNumberFormat="1" applyFont="1" applyFill="1" applyProtection="1">
      <protection locked="0"/>
    </xf>
    <xf numFmtId="0" fontId="0" fillId="6" borderId="0" xfId="0" applyFill="1"/>
    <xf numFmtId="169" fontId="0" fillId="0" borderId="0" xfId="1" applyNumberFormat="1" applyFont="1" applyProtection="1"/>
    <xf numFmtId="0" fontId="31" fillId="0" borderId="0" xfId="0" applyFont="1"/>
    <xf numFmtId="0" fontId="23" fillId="0" borderId="0" xfId="0" applyFont="1"/>
    <xf numFmtId="0" fontId="32" fillId="0" borderId="0" xfId="0" applyFont="1"/>
    <xf numFmtId="0" fontId="33" fillId="0" borderId="0" xfId="0" applyFont="1"/>
    <xf numFmtId="167" fontId="5" fillId="9" borderId="0" xfId="0" applyNumberFormat="1" applyFont="1" applyFill="1" applyProtection="1">
      <protection locked="0"/>
    </xf>
    <xf numFmtId="165" fontId="5" fillId="9" borderId="0" xfId="0" applyNumberFormat="1" applyFont="1" applyFill="1" applyProtection="1">
      <protection locked="0"/>
    </xf>
    <xf numFmtId="0" fontId="34" fillId="12" borderId="0" xfId="0" applyFont="1" applyFill="1"/>
    <xf numFmtId="166" fontId="34" fillId="12" borderId="0" xfId="0" applyNumberFormat="1" applyFont="1" applyFill="1" applyProtection="1">
      <protection locked="0"/>
    </xf>
    <xf numFmtId="0" fontId="34" fillId="12" borderId="0" xfId="0" applyFont="1" applyFill="1" applyProtection="1">
      <protection locked="0"/>
    </xf>
    <xf numFmtId="0" fontId="35" fillId="12" borderId="0" xfId="0" applyFont="1" applyFill="1"/>
  </cellXfs>
  <cellStyles count="2">
    <cellStyle name="Moeda" xfId="1" builtinId="4"/>
    <cellStyle name="Normal" xfId="0" builtinId="0"/>
  </cellStyles>
  <dxfs count="4"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C8102E"/>
      </font>
      <fill>
        <patternFill patternType="solid">
          <fgColor indexed="64"/>
          <bgColor rgb="FFFFC7CE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C8102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Distribuição de Custos (com Iniciais)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'RESUMO INTELIGENTE'!$F$101</c:f>
              <c:strCache>
                <c:ptCount val="1"/>
                <c:pt idx="0">
                  <c:v>Com Iniciais ($)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DA1-47B8-AAA6-B942599CE8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BDA1-47B8-AAA6-B942599CE8C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E4E-407A-A085-B197C38AEFB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E4E-407A-A085-B197C38AEFB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E4E-407A-A085-B197C38AEFB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E4E-407A-A085-B197C38AEFB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E4E-407A-A085-B197C38AEFB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BDA1-47B8-AAA6-B942599CE8C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DA1-47B8-AAA6-B942599CE8C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E4E-407A-A085-B197C38AEFB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E4E-407A-A085-B197C38AEFB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5E4E-407A-A085-B197C38AEFB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5E4E-407A-A085-B197C38AEFB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DA1-47B8-AAA6-B942599CE8C2}"/>
              </c:ext>
            </c:extLst>
          </c:dPt>
          <c:dLbls>
            <c:dLbl>
              <c:idx val="0"/>
              <c:layout>
                <c:manualLayout>
                  <c:x val="-0.12949059492563431"/>
                  <c:y val="-0.1402015893846602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A1-47B8-AAA6-B942599CE8C2}"/>
                </c:ext>
              </c:extLst>
            </c:dLbl>
            <c:dLbl>
              <c:idx val="1"/>
              <c:layout>
                <c:manualLayout>
                  <c:x val="0.10289785651793526"/>
                  <c:y val="-0.4156273694954797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A1-47B8-AAA6-B942599CE8C2}"/>
                </c:ext>
              </c:extLst>
            </c:dLbl>
            <c:dLbl>
              <c:idx val="7"/>
              <c:layout>
                <c:manualLayout>
                  <c:x val="8.4592300962379699E-2"/>
                  <c:y val="-5.069262175561388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A1-47B8-AAA6-B942599CE8C2}"/>
                </c:ext>
              </c:extLst>
            </c:dLbl>
            <c:dLbl>
              <c:idx val="8"/>
              <c:layout>
                <c:manualLayout>
                  <c:x val="0.14410640857392826"/>
                  <c:y val="-3.91185476815398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A1-47B8-AAA6-B942599CE8C2}"/>
                </c:ext>
              </c:extLst>
            </c:dLbl>
            <c:dLbl>
              <c:idx val="13"/>
              <c:layout>
                <c:manualLayout>
                  <c:x val="-1.5801071741032357E-2"/>
                  <c:y val="-8.667286380869057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A1-47B8-AAA6-B942599CE8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'RESUMO INTELIGENTE'!$E$102:$E$115</c:f>
              <c:strCache>
                <c:ptCount val="14"/>
                <c:pt idx="0">
                  <c:v>🏠 Moradia</c:v>
                </c:pt>
                <c:pt idx="1">
                  <c:v>📡 Comunicação</c:v>
                </c:pt>
                <c:pt idx="2">
                  <c:v>🏥 Saúde e Seguro</c:v>
                </c:pt>
                <c:pt idx="3">
                  <c:v>🚌 Transporte</c:v>
                </c:pt>
                <c:pt idx="4">
                  <c:v>🎓 Educação</c:v>
                </c:pt>
                <c:pt idx="5">
                  <c:v>📺 Assinaturas</c:v>
                </c:pt>
                <c:pt idx="6">
                  <c:v>💪 Fitness</c:v>
                </c:pt>
                <c:pt idx="7">
                  <c:v>🍽️ Alimentação</c:v>
                </c:pt>
                <c:pt idx="8">
                  <c:v>🎉 Lazer e Social</c:v>
                </c:pt>
                <c:pt idx="9">
                  <c:v>💈 Cuidados Pessoais</c:v>
                </c:pt>
                <c:pt idx="10">
                  <c:v>👕 Vestuário</c:v>
                </c:pt>
                <c:pt idx="11">
                  <c:v>💸 Transferências</c:v>
                </c:pt>
                <c:pt idx="12">
                  <c:v>📦 Outros Variáveis</c:v>
                </c:pt>
                <c:pt idx="13">
                  <c:v>⚡ Custos Iniciais (média)</c:v>
                </c:pt>
              </c:strCache>
            </c:strRef>
          </c:cat>
          <c:val>
            <c:numRef>
              <c:f>'RESUMO INTELIGENTE'!$F$102:$F$115</c:f>
              <c:numCache>
                <c:formatCode>_-"$"* #,##0_-;\-"$"* #,##0_-;_-"$"* "-"??_-;_-@_-</c:formatCode>
                <c:ptCount val="14"/>
                <c:pt idx="0">
                  <c:v>392.69231097633161</c:v>
                </c:pt>
                <c:pt idx="1">
                  <c:v>23.076924852071144</c:v>
                </c:pt>
                <c:pt idx="2">
                  <c:v>34.615387278106716</c:v>
                </c:pt>
                <c:pt idx="3">
                  <c:v>50</c:v>
                </c:pt>
                <c:pt idx="4">
                  <c:v>4.6153849704142287</c:v>
                </c:pt>
                <c:pt idx="5">
                  <c:v>8.0769236982249009</c:v>
                </c:pt>
                <c:pt idx="6">
                  <c:v>15</c:v>
                </c:pt>
                <c:pt idx="7">
                  <c:v>175</c:v>
                </c:pt>
                <c:pt idx="8">
                  <c:v>36.538462426035572</c:v>
                </c:pt>
                <c:pt idx="9">
                  <c:v>15.000001153846243</c:v>
                </c:pt>
                <c:pt idx="10">
                  <c:v>15.000001153846243</c:v>
                </c:pt>
                <c:pt idx="11">
                  <c:v>1.1538462426035572</c:v>
                </c:pt>
                <c:pt idx="12">
                  <c:v>24.61538497041423</c:v>
                </c:pt>
                <c:pt idx="13">
                  <c:v>518.46153846153845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A1-47B8-AAA6-B942599CE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Distribuição de Custos (sem Iniciais)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'RESUMO INTELIGENTE'!$M$101</c:f>
              <c:strCache>
                <c:ptCount val="1"/>
                <c:pt idx="0">
                  <c:v>Sem Iniciais ($)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DAC-486B-B65F-D7CC2F24D87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216-4E2F-91C4-BE544CA65A1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DAC-486B-B65F-D7CC2F24D8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216-4E2F-91C4-BE544CA65A1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216-4E2F-91C4-BE544CA65A1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216-4E2F-91C4-BE544CA65A1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216-4E2F-91C4-BE544CA65A1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DAC-486B-B65F-D7CC2F24D87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9216-4E2F-91C4-BE544CA65A1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9216-4E2F-91C4-BE544CA65A12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9216-4E2F-91C4-BE544CA65A12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9216-4E2F-91C4-BE544CA65A12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9216-4E2F-91C4-BE544CA65A12}"/>
              </c:ext>
            </c:extLst>
          </c:dPt>
          <c:dLbls>
            <c:dLbl>
              <c:idx val="0"/>
              <c:layout>
                <c:manualLayout>
                  <c:x val="0.12122028380949301"/>
                  <c:y val="-3.58953047535724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AC-486B-B65F-D7CC2F24D878}"/>
                </c:ext>
              </c:extLst>
            </c:dLbl>
            <c:dLbl>
              <c:idx val="2"/>
              <c:layout>
                <c:manualLayout>
                  <c:x val="6.0960619142319733E-2"/>
                  <c:y val="-3.91185476815398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AC-486B-B65F-D7CC2F24D878}"/>
                </c:ext>
              </c:extLst>
            </c:dLbl>
            <c:dLbl>
              <c:idx val="7"/>
              <c:layout>
                <c:manualLayout>
                  <c:x val="-4.0515880073512374E-2"/>
                  <c:y val="-2.519685039370078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DAC-486B-B65F-D7CC2F24D8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'RESUMO INTELIGENTE'!$L$102:$L$114</c:f>
              <c:strCache>
                <c:ptCount val="13"/>
                <c:pt idx="0">
                  <c:v>🏠 Moradia</c:v>
                </c:pt>
                <c:pt idx="1">
                  <c:v>📡 Comunicação</c:v>
                </c:pt>
                <c:pt idx="2">
                  <c:v>🏥 Saúde e Seguro</c:v>
                </c:pt>
                <c:pt idx="3">
                  <c:v>🚌 Transporte</c:v>
                </c:pt>
                <c:pt idx="4">
                  <c:v>🎓 Educação</c:v>
                </c:pt>
                <c:pt idx="5">
                  <c:v>📺 Assinaturas</c:v>
                </c:pt>
                <c:pt idx="6">
                  <c:v>💪 Fitness</c:v>
                </c:pt>
                <c:pt idx="7">
                  <c:v>🍽️ Alimentação</c:v>
                </c:pt>
                <c:pt idx="8">
                  <c:v>🎉 Lazer e Social</c:v>
                </c:pt>
                <c:pt idx="9">
                  <c:v>💈 Cuidados Pessoais</c:v>
                </c:pt>
                <c:pt idx="10">
                  <c:v>👕 Vestuário</c:v>
                </c:pt>
                <c:pt idx="11">
                  <c:v>💸 Transferências</c:v>
                </c:pt>
                <c:pt idx="12">
                  <c:v>📦 Outros Variáveis</c:v>
                </c:pt>
              </c:strCache>
            </c:strRef>
          </c:cat>
          <c:val>
            <c:numRef>
              <c:f>'RESUMO INTELIGENTE'!$M$102:$M$114</c:f>
              <c:numCache>
                <c:formatCode>"$"#,##0.00</c:formatCode>
                <c:ptCount val="13"/>
                <c:pt idx="0">
                  <c:v>392.69231097633161</c:v>
                </c:pt>
                <c:pt idx="1">
                  <c:v>23.076924852071144</c:v>
                </c:pt>
                <c:pt idx="2">
                  <c:v>34.615387278106716</c:v>
                </c:pt>
                <c:pt idx="3">
                  <c:v>50</c:v>
                </c:pt>
                <c:pt idx="4">
                  <c:v>4.6153849704142287</c:v>
                </c:pt>
                <c:pt idx="5">
                  <c:v>8.0769236982249009</c:v>
                </c:pt>
                <c:pt idx="6">
                  <c:v>15</c:v>
                </c:pt>
                <c:pt idx="7">
                  <c:v>175</c:v>
                </c:pt>
                <c:pt idx="8">
                  <c:v>36.538462426035572</c:v>
                </c:pt>
                <c:pt idx="9">
                  <c:v>15.000001153846243</c:v>
                </c:pt>
                <c:pt idx="10">
                  <c:v>15.000001153846243</c:v>
                </c:pt>
                <c:pt idx="11">
                  <c:v>1.1538462426035572</c:v>
                </c:pt>
                <c:pt idx="12">
                  <c:v>24.61538497041423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AC-486B-B65F-D7CC2F24D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vs Receita Semanal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'RESUMO INTELIGENTE'!$B$101</c:f>
              <c:strCache>
                <c:ptCount val="1"/>
                <c:pt idx="0">
                  <c:v>Saldo Projetado ($)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'RESUMO INTELIGENTE'!$A$102:$A$153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'RESUMO INTELIGENTE'!$B$102:$B$153</c:f>
              <c:numCache>
                <c:formatCode>_-"$"* #,##0_-;\-"$"* #,##0_-;_-"$"* "-"??_-;_-@_-</c:formatCode>
                <c:ptCount val="52"/>
                <c:pt idx="0">
                  <c:v>3664.6153722781055</c:v>
                </c:pt>
                <c:pt idx="1">
                  <c:v>2869.230744556211</c:v>
                </c:pt>
                <c:pt idx="2">
                  <c:v>2073.8461168343165</c:v>
                </c:pt>
                <c:pt idx="3">
                  <c:v>1278.461489112422</c:v>
                </c:pt>
                <c:pt idx="4">
                  <c:v>1613.4768613905276</c:v>
                </c:pt>
                <c:pt idx="5">
                  <c:v>1948.4922336686332</c:v>
                </c:pt>
                <c:pt idx="6">
                  <c:v>2283.5076059467387</c:v>
                </c:pt>
                <c:pt idx="7">
                  <c:v>2618.5229782248443</c:v>
                </c:pt>
                <c:pt idx="8">
                  <c:v>2953.5383505029499</c:v>
                </c:pt>
                <c:pt idx="9">
                  <c:v>3288.5537227810555</c:v>
                </c:pt>
                <c:pt idx="10">
                  <c:v>3623.5690950591616</c:v>
                </c:pt>
                <c:pt idx="11">
                  <c:v>3958.5844673372667</c:v>
                </c:pt>
                <c:pt idx="12">
                  <c:v>4293.5998396153718</c:v>
                </c:pt>
                <c:pt idx="13">
                  <c:v>4628.615211893477</c:v>
                </c:pt>
                <c:pt idx="14">
                  <c:v>4963.6305841715821</c:v>
                </c:pt>
                <c:pt idx="15">
                  <c:v>5298.6459564496872</c:v>
                </c:pt>
                <c:pt idx="16">
                  <c:v>5633.6613287277924</c:v>
                </c:pt>
                <c:pt idx="17">
                  <c:v>5968.6767010058975</c:v>
                </c:pt>
                <c:pt idx="18">
                  <c:v>6303.6920732840026</c:v>
                </c:pt>
                <c:pt idx="19">
                  <c:v>6638.7074455621078</c:v>
                </c:pt>
                <c:pt idx="20">
                  <c:v>6973.7228178402129</c:v>
                </c:pt>
                <c:pt idx="21">
                  <c:v>7308.738190118318</c:v>
                </c:pt>
                <c:pt idx="22">
                  <c:v>7643.7535623964231</c:v>
                </c:pt>
                <c:pt idx="23">
                  <c:v>7978.7689346745283</c:v>
                </c:pt>
                <c:pt idx="24">
                  <c:v>8313.7843069526334</c:v>
                </c:pt>
                <c:pt idx="25">
                  <c:v>8648.7996792307385</c:v>
                </c:pt>
                <c:pt idx="26">
                  <c:v>8983.8150515088437</c:v>
                </c:pt>
                <c:pt idx="27">
                  <c:v>9318.8304237869488</c:v>
                </c:pt>
                <c:pt idx="28">
                  <c:v>9653.8457960650539</c:v>
                </c:pt>
                <c:pt idx="29">
                  <c:v>9988.8611683431591</c:v>
                </c:pt>
                <c:pt idx="30">
                  <c:v>10323.876540621264</c:v>
                </c:pt>
                <c:pt idx="31">
                  <c:v>10658.891912899369</c:v>
                </c:pt>
                <c:pt idx="32">
                  <c:v>10993.907285177474</c:v>
                </c:pt>
                <c:pt idx="33">
                  <c:v>11328.92265745558</c:v>
                </c:pt>
                <c:pt idx="34">
                  <c:v>11663.938029733685</c:v>
                </c:pt>
                <c:pt idx="35">
                  <c:v>11998.95340201179</c:v>
                </c:pt>
                <c:pt idx="36">
                  <c:v>12333.968774289895</c:v>
                </c:pt>
                <c:pt idx="37">
                  <c:v>12668.984146568</c:v>
                </c:pt>
                <c:pt idx="38">
                  <c:v>13003.999518846105</c:v>
                </c:pt>
                <c:pt idx="39">
                  <c:v>13339.01489112421</c:v>
                </c:pt>
                <c:pt idx="40">
                  <c:v>13674.030263402316</c:v>
                </c:pt>
                <c:pt idx="41">
                  <c:v>14009.045635680421</c:v>
                </c:pt>
                <c:pt idx="42">
                  <c:v>14344.061007958526</c:v>
                </c:pt>
                <c:pt idx="43">
                  <c:v>14679.076380236631</c:v>
                </c:pt>
                <c:pt idx="44">
                  <c:v>15014.091752514736</c:v>
                </c:pt>
                <c:pt idx="45">
                  <c:v>15349.107124792841</c:v>
                </c:pt>
                <c:pt idx="46">
                  <c:v>15684.122497070948</c:v>
                </c:pt>
                <c:pt idx="47">
                  <c:v>16019.137869349055</c:v>
                </c:pt>
                <c:pt idx="48">
                  <c:v>16354.153241627162</c:v>
                </c:pt>
                <c:pt idx="49">
                  <c:v>16689.168613905269</c:v>
                </c:pt>
                <c:pt idx="50">
                  <c:v>17024.183986183376</c:v>
                </c:pt>
                <c:pt idx="51">
                  <c:v>5939.1993584614829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A9-4A4C-B68D-3886E4AF0316}"/>
            </c:ext>
          </c:extLst>
        </c:ser>
        <c:ser>
          <c:idx val="2"/>
          <c:order val="1"/>
          <c:tx>
            <c:strRef>
              <c:f>'RESUMO INTELIGENTE'!$C$101</c:f>
              <c:strCache>
                <c:ptCount val="1"/>
                <c:pt idx="0">
                  <c:v>Receita Semanal ($)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'RESUMO INTELIGENTE'!$A$102:$A$153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'RESUMO INTELIGENTE'!$C$102:$C$153</c:f>
              <c:numCache>
                <c:formatCode>_-"$"* #,##0_-;\-"$"* #,##0_-;_-"$"* "-"??_-;_-@_-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1130.4000000000001</c:v>
                </c:pt>
                <c:pt idx="5">
                  <c:v>1130.4000000000001</c:v>
                </c:pt>
                <c:pt idx="6">
                  <c:v>1130.4000000000001</c:v>
                </c:pt>
                <c:pt idx="7">
                  <c:v>1130.4000000000001</c:v>
                </c:pt>
                <c:pt idx="8">
                  <c:v>1130.4000000000001</c:v>
                </c:pt>
                <c:pt idx="9">
                  <c:v>1130.4000000000001</c:v>
                </c:pt>
                <c:pt idx="10">
                  <c:v>1130.4000000000001</c:v>
                </c:pt>
                <c:pt idx="11">
                  <c:v>1130.4000000000001</c:v>
                </c:pt>
                <c:pt idx="12">
                  <c:v>1130.4000000000001</c:v>
                </c:pt>
                <c:pt idx="13">
                  <c:v>1130.4000000000001</c:v>
                </c:pt>
                <c:pt idx="14">
                  <c:v>1130.4000000000001</c:v>
                </c:pt>
                <c:pt idx="15">
                  <c:v>1130.4000000000001</c:v>
                </c:pt>
                <c:pt idx="16">
                  <c:v>1130.4000000000001</c:v>
                </c:pt>
                <c:pt idx="17">
                  <c:v>1130.4000000000001</c:v>
                </c:pt>
                <c:pt idx="18">
                  <c:v>1130.4000000000001</c:v>
                </c:pt>
                <c:pt idx="19">
                  <c:v>1130.4000000000001</c:v>
                </c:pt>
                <c:pt idx="20">
                  <c:v>1130.4000000000001</c:v>
                </c:pt>
                <c:pt idx="21">
                  <c:v>1130.4000000000001</c:v>
                </c:pt>
                <c:pt idx="22">
                  <c:v>1130.4000000000001</c:v>
                </c:pt>
                <c:pt idx="23">
                  <c:v>1130.4000000000001</c:v>
                </c:pt>
                <c:pt idx="24">
                  <c:v>1130.4000000000001</c:v>
                </c:pt>
                <c:pt idx="25">
                  <c:v>1130.4000000000001</c:v>
                </c:pt>
                <c:pt idx="26">
                  <c:v>1130.4000000000001</c:v>
                </c:pt>
                <c:pt idx="27">
                  <c:v>1130.4000000000001</c:v>
                </c:pt>
                <c:pt idx="28">
                  <c:v>1130.4000000000001</c:v>
                </c:pt>
                <c:pt idx="29">
                  <c:v>1130.4000000000001</c:v>
                </c:pt>
                <c:pt idx="30">
                  <c:v>1130.4000000000001</c:v>
                </c:pt>
                <c:pt idx="31">
                  <c:v>1130.4000000000001</c:v>
                </c:pt>
                <c:pt idx="32">
                  <c:v>1130.4000000000001</c:v>
                </c:pt>
                <c:pt idx="33">
                  <c:v>1130.4000000000001</c:v>
                </c:pt>
                <c:pt idx="34">
                  <c:v>1130.4000000000001</c:v>
                </c:pt>
                <c:pt idx="35">
                  <c:v>1130.4000000000001</c:v>
                </c:pt>
                <c:pt idx="36">
                  <c:v>1130.4000000000001</c:v>
                </c:pt>
                <c:pt idx="37">
                  <c:v>1130.4000000000001</c:v>
                </c:pt>
                <c:pt idx="38">
                  <c:v>1130.4000000000001</c:v>
                </c:pt>
                <c:pt idx="39">
                  <c:v>1130.4000000000001</c:v>
                </c:pt>
                <c:pt idx="40">
                  <c:v>1130.4000000000001</c:v>
                </c:pt>
                <c:pt idx="41">
                  <c:v>1130.4000000000001</c:v>
                </c:pt>
                <c:pt idx="42">
                  <c:v>1130.4000000000001</c:v>
                </c:pt>
                <c:pt idx="43">
                  <c:v>1130.4000000000001</c:v>
                </c:pt>
                <c:pt idx="44">
                  <c:v>1130.4000000000001</c:v>
                </c:pt>
                <c:pt idx="45">
                  <c:v>1130.4000000000001</c:v>
                </c:pt>
                <c:pt idx="46">
                  <c:v>1130.4000000000001</c:v>
                </c:pt>
                <c:pt idx="47">
                  <c:v>1130.4000000000001</c:v>
                </c:pt>
                <c:pt idx="48">
                  <c:v>1130.4000000000001</c:v>
                </c:pt>
                <c:pt idx="49">
                  <c:v>1130.4000000000001</c:v>
                </c:pt>
                <c:pt idx="50">
                  <c:v>1130.4000000000001</c:v>
                </c:pt>
                <c:pt idx="51">
                  <c:v>1130.4000000000001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A9-4A4C-B68D-3886E4AF0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6507336"/>
        <c:axId val="936510576"/>
      </c:lineChart>
      <c:catAx>
        <c:axId val="936507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510576"/>
        <c:crosses val="autoZero"/>
        <c:auto val="1"/>
        <c:lblAlgn val="ctr"/>
        <c:lblOffset val="100"/>
        <c:noMultiLvlLbl val="0"/>
      </c:catAx>
      <c:valAx>
        <c:axId val="93651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* #,##0_-;\-&quot;$&quot;* #,##0_-;_-&quot;$&quot;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507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Comparação entre Cenários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'RESUMO INTELIGENTE'!$J$100</c:f>
              <c:strCache>
                <c:ptCount val="1"/>
                <c:pt idx="0">
                  <c:v>Saldo Final ($)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'RESUMO INTELIGENTE'!$I$101:$I$103</c:f>
              <c:strCache>
                <c:ptCount val="3"/>
                <c:pt idx="0">
                  <c:v>Otimista</c:v>
                </c:pt>
                <c:pt idx="1">
                  <c:v>Realista</c:v>
                </c:pt>
                <c:pt idx="2">
                  <c:v>Pessimista</c:v>
                </c:pt>
              </c:strCache>
            </c:strRef>
          </c:cat>
          <c:val>
            <c:numRef>
              <c:f>'RESUMO INTELIGENTE'!$J$101:$J$103</c:f>
              <c:numCache>
                <c:formatCode>_-"$"* #,##0_-;\-"$"* #,##0_-;_-"$"* "-"??_-;_-@_-</c:formatCode>
                <c:ptCount val="3"/>
                <c:pt idx="0" formatCode="&quot;$&quot;#,##0.00">
                  <c:v>6830.0792622307044</c:v>
                </c:pt>
                <c:pt idx="1">
                  <c:v>5939.1993584614829</c:v>
                </c:pt>
                <c:pt idx="2">
                  <c:v>4157.439550923038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9C-4D09-A4BC-D4A257A5AB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92369608"/>
        <c:axId val="992373208"/>
      </c:barChart>
      <c:catAx>
        <c:axId val="992369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2373208"/>
        <c:crosses val="autoZero"/>
        <c:auto val="1"/>
        <c:lblAlgn val="ctr"/>
        <c:lblOffset val="100"/>
        <c:noMultiLvlLbl val="0"/>
      </c:catAx>
      <c:valAx>
        <c:axId val="992373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2369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0</xdr:rowOff>
    </xdr:from>
    <xdr:to>
      <xdr:col>1</xdr:col>
      <xdr:colOff>633412</xdr:colOff>
      <xdr:row>48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7CDBF7B-D00C-54DF-E0B8-4F804BE0CC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709612</xdr:colOff>
      <xdr:row>33</xdr:row>
      <xdr:rowOff>4762</xdr:rowOff>
    </xdr:from>
    <xdr:to>
      <xdr:col>5</xdr:col>
      <xdr:colOff>542925</xdr:colOff>
      <xdr:row>48</xdr:row>
      <xdr:rowOff>33337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231D27C-9526-D04E-B4E6-7A29379B9A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</xdr:colOff>
      <xdr:row>48</xdr:row>
      <xdr:rowOff>123825</xdr:rowOff>
    </xdr:from>
    <xdr:to>
      <xdr:col>1</xdr:col>
      <xdr:colOff>638174</xdr:colOff>
      <xdr:row>63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3CE49EA-EB97-49D7-B817-BFA840F188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0</xdr:colOff>
      <xdr:row>52</xdr:row>
      <xdr:rowOff>0</xdr:rowOff>
    </xdr:from>
    <xdr:to>
      <xdr:col>11</xdr:col>
      <xdr:colOff>619125</xdr:colOff>
      <xdr:row>67</xdr:row>
      <xdr:rowOff>28575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228AEFD-4F0C-5FDF-1BAC-E619F86A66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gelo Zanella" id="{FE562774-410C-485C-A9A3-913CD4469EB8}" userId="af2dd840388484a8" providerId="Windows Live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30" dT="2026-03-15T06:47:28.99" personId="{FE562774-410C-485C-A9A3-913CD4469EB8}" id="{16B1BD45-E20D-409F-BCAE-AE551BEFE44E}">
    <text>Source: DHA/VisaEnvoy, https://visaenvoy.com/student-visa-fees/</text>
  </threadedComment>
  <threadedComment ref="C31" dT="2026-03-15T06:47:28.99" personId="{FE562774-410C-485C-A9A3-913CD4469EB8}" id="{D2130C72-45C2-4E6C-8BEF-28FFECAA2AF3}">
    <text>Source: Green Wings Migration, https://greenwingsmigration.com.au/visa-fees-increase-july-1st-2025/</text>
  </threadedComment>
  <threadedComment ref="C32" dT="2026-03-15T06:47:29.01" personId="{FE562774-410C-485C-A9A3-913CD4469EB8}" id="{9D1CCF25-903A-4E57-8BB4-87CAFDFFB6DF}">
    <text>Source: Green Wings Migration, https://greenwingsmigration.com.au/visa-fees-increase-july-1st-2025/</text>
  </threadedComment>
  <threadedComment ref="C33" dT="2026-03-15T06:47:29.02" personId="{FE562774-410C-485C-A9A3-913CD4469EB8}" id="{B1ABF82C-1056-41E4-BED0-B0C8135B0998}">
    <text>Source: Green Wings Migration, https://greenwingsmigration.com.au/visa-fees-increase-july-1st-2025/</text>
  </threadedComment>
  <threadedComment ref="C34" dT="2026-03-15T06:47:29.02" personId="{FE562774-410C-485C-A9A3-913CD4469EB8}" id="{C3662794-931F-4AC4-B710-361DC63FF615}">
    <text>Source: ICEF Monitor, https://monitor.icef.com/2026/03/australia-doubles-post-study-work-visa-application-fee/</text>
  </threadedComment>
  <threadedComment ref="C35" dT="2026-03-15T06:47:29.04" personId="{FE562774-410C-485C-A9A3-913CD4469EB8}" id="{815C71EC-9418-465C-9A81-5AB867333DA5}">
    <text>Source: DHA, https://immi.homeaffairs.gov.au/visas/getting-a-visa/fees-and-charges/current-visa-pricing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B729D38-AACD-4C29-99F0-B87C7384BA78}">
  <we:reference id="wa200009404" version="1.0.0.8" store="en-US" storeType="OMEX"/>
  <we:alternateReferences>
    <we:reference id="WA200009404" version="1.0.0.8" store="" storeType="OMEX"/>
  </we:alternateReferences>
  <we:properties>
    <we:property name="Office.AutoShowTaskpaneWithDocument" value="true"/>
    <we:property name="claude.fileId" value="&quot;ddfd0578-0b33-49f4-83e5-85ef6335265d&quot;"/>
  </we:properties>
  <we:bindings/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C526F-2C5D-4E6D-ABE0-EB7D0ECF3BDE}">
  <sheetPr>
    <tabColor rgb="FF4472C4"/>
  </sheetPr>
  <dimension ref="A1:A50"/>
  <sheetViews>
    <sheetView workbookViewId="0">
      <selection activeCell="A31" sqref="A31"/>
    </sheetView>
  </sheetViews>
  <sheetFormatPr defaultRowHeight="14.5" x14ac:dyDescent="0.35"/>
  <cols>
    <col min="1" max="1" width="124.453125" customWidth="1"/>
  </cols>
  <sheetData>
    <row r="1" spans="1:1" ht="21" x14ac:dyDescent="0.5">
      <c r="A1" s="1" t="s">
        <v>0</v>
      </c>
    </row>
    <row r="3" spans="1:1" ht="18.5" x14ac:dyDescent="0.45">
      <c r="A3" s="2" t="s">
        <v>1</v>
      </c>
    </row>
    <row r="5" spans="1:1" x14ac:dyDescent="0.35">
      <c r="A5" s="3" t="s">
        <v>2</v>
      </c>
    </row>
    <row r="6" spans="1:1" x14ac:dyDescent="0.35">
      <c r="A6" t="s">
        <v>442</v>
      </c>
    </row>
    <row r="8" spans="1:1" x14ac:dyDescent="0.35">
      <c r="A8" s="3" t="s">
        <v>445</v>
      </c>
    </row>
    <row r="9" spans="1:1" x14ac:dyDescent="0.35">
      <c r="A9" s="4" t="s">
        <v>456</v>
      </c>
    </row>
    <row r="10" spans="1:1" x14ac:dyDescent="0.35">
      <c r="A10" s="79" t="s">
        <v>464</v>
      </c>
    </row>
    <row r="11" spans="1:1" x14ac:dyDescent="0.35">
      <c r="A11" s="70" t="s">
        <v>457</v>
      </c>
    </row>
    <row r="12" spans="1:1" x14ac:dyDescent="0.35">
      <c r="A12" s="71" t="s">
        <v>458</v>
      </c>
    </row>
    <row r="13" spans="1:1" x14ac:dyDescent="0.35">
      <c r="A13" s="72" t="s">
        <v>459</v>
      </c>
    </row>
    <row r="14" spans="1:1" x14ac:dyDescent="0.35">
      <c r="A14" s="73" t="s">
        <v>460</v>
      </c>
    </row>
    <row r="16" spans="1:1" x14ac:dyDescent="0.35">
      <c r="A16" t="s">
        <v>446</v>
      </c>
    </row>
    <row r="17" spans="1:1" x14ac:dyDescent="0.35">
      <c r="A17" t="s">
        <v>461</v>
      </c>
    </row>
    <row r="20" spans="1:1" x14ac:dyDescent="0.35">
      <c r="A20" s="3" t="s">
        <v>447</v>
      </c>
    </row>
    <row r="21" spans="1:1" x14ac:dyDescent="0.35">
      <c r="A21" t="s">
        <v>3</v>
      </c>
    </row>
    <row r="23" spans="1:1" x14ac:dyDescent="0.35">
      <c r="A23" s="3" t="s">
        <v>448</v>
      </c>
    </row>
    <row r="24" spans="1:1" x14ac:dyDescent="0.35">
      <c r="A24" t="s">
        <v>4</v>
      </c>
    </row>
    <row r="26" spans="1:1" x14ac:dyDescent="0.35">
      <c r="A26" s="3" t="s">
        <v>449</v>
      </c>
    </row>
    <row r="27" spans="1:1" x14ac:dyDescent="0.35">
      <c r="A27" t="s">
        <v>5</v>
      </c>
    </row>
    <row r="29" spans="1:1" x14ac:dyDescent="0.35">
      <c r="A29" s="3" t="s">
        <v>450</v>
      </c>
    </row>
    <row r="30" spans="1:1" x14ac:dyDescent="0.35">
      <c r="A30" t="s">
        <v>6</v>
      </c>
    </row>
    <row r="32" spans="1:1" x14ac:dyDescent="0.35">
      <c r="A32" s="3" t="s">
        <v>451</v>
      </c>
    </row>
    <row r="33" spans="1:1" x14ac:dyDescent="0.35">
      <c r="A33" t="s">
        <v>7</v>
      </c>
    </row>
    <row r="35" spans="1:1" x14ac:dyDescent="0.35">
      <c r="A35" s="3" t="s">
        <v>452</v>
      </c>
    </row>
    <row r="36" spans="1:1" x14ac:dyDescent="0.35">
      <c r="A36" t="s">
        <v>444</v>
      </c>
    </row>
    <row r="38" spans="1:1" x14ac:dyDescent="0.35">
      <c r="A38" s="3" t="s">
        <v>453</v>
      </c>
    </row>
    <row r="39" spans="1:1" x14ac:dyDescent="0.35">
      <c r="A39" t="s">
        <v>8</v>
      </c>
    </row>
    <row r="41" spans="1:1" x14ac:dyDescent="0.35">
      <c r="A41" t="s">
        <v>454</v>
      </c>
    </row>
    <row r="42" spans="1:1" x14ac:dyDescent="0.35">
      <c r="A42" t="s">
        <v>443</v>
      </c>
    </row>
    <row r="45" spans="1:1" x14ac:dyDescent="0.35">
      <c r="A45" s="3" t="s">
        <v>455</v>
      </c>
    </row>
    <row r="46" spans="1:1" x14ac:dyDescent="0.35">
      <c r="A46" t="s">
        <v>9</v>
      </c>
    </row>
    <row r="48" spans="1:1" x14ac:dyDescent="0.35">
      <c r="A48" s="5" t="s">
        <v>10</v>
      </c>
    </row>
    <row r="50" spans="1:1" ht="16" x14ac:dyDescent="0.4">
      <c r="A50" s="6" t="s">
        <v>11</v>
      </c>
    </row>
  </sheetData>
  <sheetProtection algorithmName="SHA-512" hashValue="GVRWOH95F+9KiakZFcZVu6yBSUNJAbFbOUvC716IN6X/KiJnKdNb/Jp/DNqXn9OOTSxhtJ6Gqp8PMQXN4Y8O6w==" saltValue="mqdlMXRFmJieiu3Bfi2hQ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B2C51-BA2F-40BF-AF37-F26CEF8668AB}">
  <sheetPr>
    <tabColor rgb="FF4472C4"/>
  </sheetPr>
  <dimension ref="A1:R64"/>
  <sheetViews>
    <sheetView topLeftCell="A18" workbookViewId="0">
      <selection activeCell="C33" sqref="C33"/>
    </sheetView>
  </sheetViews>
  <sheetFormatPr defaultRowHeight="14.5" x14ac:dyDescent="0.35"/>
  <cols>
    <col min="1" max="1" width="42.6328125" customWidth="1"/>
    <col min="2" max="2" width="19.54296875" customWidth="1"/>
    <col min="3" max="3" width="23.08984375" customWidth="1"/>
    <col min="4" max="4" width="39.08984375" customWidth="1"/>
    <col min="5" max="18" width="19.54296875" customWidth="1"/>
  </cols>
  <sheetData>
    <row r="1" spans="1:18" ht="18.5" x14ac:dyDescent="0.45">
      <c r="A1" s="2" t="s">
        <v>275</v>
      </c>
    </row>
    <row r="3" spans="1:18" x14ac:dyDescent="0.35">
      <c r="A3" s="10" t="s">
        <v>12</v>
      </c>
      <c r="B3" s="22" t="s">
        <v>13</v>
      </c>
    </row>
    <row r="4" spans="1:18" x14ac:dyDescent="0.35">
      <c r="A4" s="10" t="s">
        <v>14</v>
      </c>
      <c r="B4" s="22" t="s">
        <v>15</v>
      </c>
    </row>
    <row r="6" spans="1:18" x14ac:dyDescent="0.35">
      <c r="A6" s="3" t="s">
        <v>276</v>
      </c>
    </row>
    <row r="7" spans="1:18" x14ac:dyDescent="0.35">
      <c r="A7" s="11" t="s">
        <v>16</v>
      </c>
      <c r="B7" s="11" t="s">
        <v>277</v>
      </c>
      <c r="C7" s="11" t="s">
        <v>278</v>
      </c>
      <c r="D7" s="11" t="s">
        <v>279</v>
      </c>
      <c r="E7" s="11" t="s">
        <v>280</v>
      </c>
      <c r="F7" s="11" t="s">
        <v>281</v>
      </c>
      <c r="G7" s="11" t="s">
        <v>282</v>
      </c>
      <c r="H7" s="11" t="s">
        <v>283</v>
      </c>
      <c r="I7" s="11" t="s">
        <v>284</v>
      </c>
      <c r="J7" s="11" t="s">
        <v>285</v>
      </c>
      <c r="K7" s="11" t="s">
        <v>286</v>
      </c>
      <c r="L7" s="11" t="s">
        <v>287</v>
      </c>
      <c r="M7" s="11" t="s">
        <v>288</v>
      </c>
      <c r="N7" s="11" t="s">
        <v>289</v>
      </c>
      <c r="O7" s="11" t="s">
        <v>290</v>
      </c>
      <c r="P7" s="11" t="s">
        <v>291</v>
      </c>
      <c r="Q7" s="11" t="s">
        <v>17</v>
      </c>
      <c r="R7" s="11" t="s">
        <v>18</v>
      </c>
    </row>
    <row r="8" spans="1:18" x14ac:dyDescent="0.35">
      <c r="A8" t="s">
        <v>13</v>
      </c>
      <c r="B8" s="34">
        <v>350</v>
      </c>
      <c r="C8" s="34">
        <v>120</v>
      </c>
      <c r="D8" s="34">
        <v>40</v>
      </c>
      <c r="E8" s="34">
        <v>25</v>
      </c>
      <c r="F8" s="34">
        <v>70</v>
      </c>
      <c r="G8" s="34">
        <v>30</v>
      </c>
      <c r="H8" s="34">
        <v>130</v>
      </c>
      <c r="I8" s="34">
        <v>20</v>
      </c>
      <c r="J8" s="34">
        <v>50</v>
      </c>
      <c r="K8" s="34">
        <v>0</v>
      </c>
      <c r="L8" s="34">
        <v>20</v>
      </c>
      <c r="M8" s="34">
        <v>30</v>
      </c>
      <c r="N8" s="34">
        <v>5</v>
      </c>
      <c r="O8" s="34">
        <v>15</v>
      </c>
      <c r="P8" s="74">
        <v>28.26</v>
      </c>
      <c r="Q8" t="s">
        <v>292</v>
      </c>
      <c r="R8" s="14">
        <v>46082</v>
      </c>
    </row>
    <row r="9" spans="1:18" x14ac:dyDescent="0.35">
      <c r="A9" t="s">
        <v>19</v>
      </c>
      <c r="B9" s="34">
        <v>320</v>
      </c>
      <c r="C9" s="34">
        <v>110</v>
      </c>
      <c r="D9" s="34">
        <v>45</v>
      </c>
      <c r="E9" s="34">
        <v>20</v>
      </c>
      <c r="F9" s="34">
        <v>65</v>
      </c>
      <c r="G9" s="34">
        <v>30</v>
      </c>
      <c r="H9" s="34">
        <v>125</v>
      </c>
      <c r="I9" s="34">
        <v>18</v>
      </c>
      <c r="J9" s="34">
        <v>45</v>
      </c>
      <c r="K9" s="34">
        <v>0</v>
      </c>
      <c r="L9" s="34">
        <v>20</v>
      </c>
      <c r="M9" s="34">
        <v>30</v>
      </c>
      <c r="N9" s="34">
        <v>5</v>
      </c>
      <c r="O9" s="34">
        <v>14</v>
      </c>
      <c r="P9" s="74">
        <v>28.26</v>
      </c>
      <c r="Q9" t="s">
        <v>292</v>
      </c>
      <c r="R9" s="14">
        <v>46082</v>
      </c>
    </row>
    <row r="10" spans="1:18" x14ac:dyDescent="0.35">
      <c r="A10" t="s">
        <v>20</v>
      </c>
      <c r="B10" s="34">
        <v>300</v>
      </c>
      <c r="C10" s="34">
        <v>100</v>
      </c>
      <c r="D10" s="34">
        <v>35</v>
      </c>
      <c r="E10" s="34">
        <v>20</v>
      </c>
      <c r="F10" s="34">
        <v>65</v>
      </c>
      <c r="G10" s="34">
        <v>30</v>
      </c>
      <c r="H10" s="34">
        <v>120</v>
      </c>
      <c r="I10" s="34">
        <v>16</v>
      </c>
      <c r="J10" s="34">
        <v>40</v>
      </c>
      <c r="K10" s="34">
        <v>0</v>
      </c>
      <c r="L10" s="34">
        <v>18</v>
      </c>
      <c r="M10" s="34">
        <v>25</v>
      </c>
      <c r="N10" s="34">
        <v>5</v>
      </c>
      <c r="O10" s="34">
        <v>13</v>
      </c>
      <c r="P10" s="74">
        <v>28.26</v>
      </c>
      <c r="Q10" t="s">
        <v>292</v>
      </c>
      <c r="R10" s="14">
        <v>46082</v>
      </c>
    </row>
    <row r="11" spans="1:18" x14ac:dyDescent="0.35">
      <c r="A11" t="s">
        <v>21</v>
      </c>
      <c r="B11" s="34">
        <v>310</v>
      </c>
      <c r="C11" s="34">
        <v>115</v>
      </c>
      <c r="D11" s="34">
        <v>40</v>
      </c>
      <c r="E11" s="34">
        <v>25</v>
      </c>
      <c r="F11" s="34">
        <v>65</v>
      </c>
      <c r="G11" s="34">
        <v>30</v>
      </c>
      <c r="H11" s="34">
        <v>125</v>
      </c>
      <c r="I11" s="34">
        <v>18</v>
      </c>
      <c r="J11" s="34">
        <v>45</v>
      </c>
      <c r="K11" s="34">
        <v>0</v>
      </c>
      <c r="L11" s="34">
        <v>18</v>
      </c>
      <c r="M11" s="34">
        <v>28</v>
      </c>
      <c r="N11" s="34">
        <v>5</v>
      </c>
      <c r="O11" s="34">
        <v>14</v>
      </c>
      <c r="P11" s="74">
        <v>28.26</v>
      </c>
      <c r="Q11" t="s">
        <v>292</v>
      </c>
      <c r="R11" s="14">
        <v>46082</v>
      </c>
    </row>
    <row r="12" spans="1:18" x14ac:dyDescent="0.35">
      <c r="A12" t="s">
        <v>22</v>
      </c>
      <c r="B12" s="34">
        <v>270</v>
      </c>
      <c r="C12" s="34">
        <v>95</v>
      </c>
      <c r="D12" s="34">
        <v>35</v>
      </c>
      <c r="E12" s="34">
        <v>18</v>
      </c>
      <c r="F12" s="34">
        <v>60</v>
      </c>
      <c r="G12" s="34">
        <v>25</v>
      </c>
      <c r="H12" s="34">
        <v>115</v>
      </c>
      <c r="I12" s="34">
        <v>15</v>
      </c>
      <c r="J12" s="34">
        <v>35</v>
      </c>
      <c r="K12" s="34">
        <v>0</v>
      </c>
      <c r="L12" s="34">
        <v>15</v>
      </c>
      <c r="M12" s="34">
        <v>25</v>
      </c>
      <c r="N12" s="34">
        <v>5</v>
      </c>
      <c r="O12" s="34">
        <v>12</v>
      </c>
      <c r="P12" s="74">
        <v>28.26</v>
      </c>
      <c r="Q12" t="s">
        <v>292</v>
      </c>
      <c r="R12" s="14">
        <v>46082</v>
      </c>
    </row>
    <row r="13" spans="1:18" x14ac:dyDescent="0.35">
      <c r="A13" t="s">
        <v>23</v>
      </c>
      <c r="B13" s="34">
        <v>330</v>
      </c>
      <c r="C13" s="34">
        <v>125</v>
      </c>
      <c r="D13" s="34">
        <v>45</v>
      </c>
      <c r="E13" s="34">
        <v>22</v>
      </c>
      <c r="F13" s="34">
        <v>70</v>
      </c>
      <c r="G13" s="34">
        <v>30</v>
      </c>
      <c r="H13" s="34">
        <v>130</v>
      </c>
      <c r="I13" s="34">
        <v>20</v>
      </c>
      <c r="J13" s="34">
        <v>40</v>
      </c>
      <c r="K13" s="34">
        <v>0</v>
      </c>
      <c r="L13" s="34">
        <v>20</v>
      </c>
      <c r="M13" s="34">
        <v>30</v>
      </c>
      <c r="N13" s="34">
        <v>5</v>
      </c>
      <c r="O13" s="34">
        <v>15</v>
      </c>
      <c r="P13" s="74">
        <v>28.26</v>
      </c>
      <c r="Q13" t="s">
        <v>292</v>
      </c>
      <c r="R13" s="14">
        <v>46082</v>
      </c>
    </row>
    <row r="14" spans="1:18" x14ac:dyDescent="0.35">
      <c r="A14" t="s">
        <v>24</v>
      </c>
      <c r="B14" s="34">
        <v>280</v>
      </c>
      <c r="C14" s="34">
        <v>100</v>
      </c>
      <c r="D14" s="34">
        <v>40</v>
      </c>
      <c r="E14" s="34">
        <v>18</v>
      </c>
      <c r="F14" s="34">
        <v>60</v>
      </c>
      <c r="G14" s="34">
        <v>25</v>
      </c>
      <c r="H14" s="34">
        <v>115</v>
      </c>
      <c r="I14" s="34">
        <v>15</v>
      </c>
      <c r="J14" s="34">
        <v>35</v>
      </c>
      <c r="K14" s="34">
        <v>0</v>
      </c>
      <c r="L14" s="34">
        <v>15</v>
      </c>
      <c r="M14" s="34">
        <v>25</v>
      </c>
      <c r="N14" s="34">
        <v>5</v>
      </c>
      <c r="O14" s="34">
        <v>12</v>
      </c>
      <c r="P14" s="74">
        <v>28.26</v>
      </c>
      <c r="Q14" t="s">
        <v>292</v>
      </c>
      <c r="R14" s="14">
        <v>46082</v>
      </c>
    </row>
    <row r="15" spans="1:18" x14ac:dyDescent="0.35">
      <c r="A15" t="s">
        <v>25</v>
      </c>
      <c r="B15" s="34">
        <v>310</v>
      </c>
      <c r="C15" s="34">
        <v>105</v>
      </c>
      <c r="D15" s="34">
        <v>35</v>
      </c>
      <c r="E15" s="34">
        <v>20</v>
      </c>
      <c r="F15" s="34">
        <v>65</v>
      </c>
      <c r="G15" s="34">
        <v>30</v>
      </c>
      <c r="H15" s="34">
        <v>120</v>
      </c>
      <c r="I15" s="34">
        <v>16</v>
      </c>
      <c r="J15" s="34">
        <v>40</v>
      </c>
      <c r="K15" s="34">
        <v>0</v>
      </c>
      <c r="L15" s="34">
        <v>18</v>
      </c>
      <c r="M15" s="34">
        <v>28</v>
      </c>
      <c r="N15" s="34">
        <v>5</v>
      </c>
      <c r="O15" s="34">
        <v>13</v>
      </c>
      <c r="P15" s="74">
        <v>28.26</v>
      </c>
      <c r="Q15" t="s">
        <v>292</v>
      </c>
      <c r="R15" s="14">
        <v>46082</v>
      </c>
    </row>
    <row r="17" spans="1:16" x14ac:dyDescent="0.35">
      <c r="A17" s="3" t="s">
        <v>293</v>
      </c>
    </row>
    <row r="18" spans="1:16" x14ac:dyDescent="0.35">
      <c r="A18" s="11" t="s">
        <v>16</v>
      </c>
      <c r="B18" s="11" t="s">
        <v>294</v>
      </c>
      <c r="C18" s="11" t="s">
        <v>295</v>
      </c>
      <c r="D18" s="11" t="s">
        <v>296</v>
      </c>
      <c r="E18" s="11" t="s">
        <v>297</v>
      </c>
      <c r="F18" s="11" t="s">
        <v>298</v>
      </c>
      <c r="G18" s="11" t="s">
        <v>299</v>
      </c>
      <c r="H18" s="11" t="s">
        <v>300</v>
      </c>
      <c r="I18" s="11" t="s">
        <v>301</v>
      </c>
      <c r="J18" s="11" t="s">
        <v>302</v>
      </c>
      <c r="K18" s="11" t="s">
        <v>303</v>
      </c>
      <c r="L18" s="11" t="s">
        <v>304</v>
      </c>
      <c r="M18" s="11" t="s">
        <v>305</v>
      </c>
      <c r="N18" s="11" t="s">
        <v>306</v>
      </c>
      <c r="O18" s="11" t="s">
        <v>307</v>
      </c>
      <c r="P18" s="11" t="s">
        <v>308</v>
      </c>
    </row>
    <row r="19" spans="1:16" x14ac:dyDescent="0.35">
      <c r="A19" t="s">
        <v>13</v>
      </c>
      <c r="B19" s="34">
        <v>100</v>
      </c>
      <c r="C19" s="34">
        <v>25</v>
      </c>
      <c r="D19" s="34">
        <v>30</v>
      </c>
      <c r="E19" s="34">
        <v>20</v>
      </c>
      <c r="F19" s="34">
        <v>25</v>
      </c>
      <c r="G19" s="34">
        <v>50</v>
      </c>
      <c r="H19" s="34">
        <v>40</v>
      </c>
      <c r="I19" s="34">
        <v>15</v>
      </c>
      <c r="J19" s="34">
        <v>10</v>
      </c>
      <c r="K19" s="34">
        <v>50</v>
      </c>
      <c r="L19" s="34">
        <v>15</v>
      </c>
      <c r="M19" s="34">
        <v>0</v>
      </c>
      <c r="N19" s="34">
        <v>5</v>
      </c>
      <c r="O19" s="34">
        <v>20</v>
      </c>
      <c r="P19" s="34">
        <v>20</v>
      </c>
    </row>
    <row r="20" spans="1:16" x14ac:dyDescent="0.35">
      <c r="A20" t="s">
        <v>19</v>
      </c>
      <c r="B20" s="34">
        <v>95</v>
      </c>
      <c r="C20" s="34">
        <v>22</v>
      </c>
      <c r="D20" s="34">
        <v>28</v>
      </c>
      <c r="E20" s="34">
        <v>18</v>
      </c>
      <c r="F20" s="34">
        <v>22</v>
      </c>
      <c r="G20" s="34">
        <v>45</v>
      </c>
      <c r="H20" s="34">
        <v>38</v>
      </c>
      <c r="I20" s="34">
        <v>14</v>
      </c>
      <c r="J20" s="34">
        <v>10</v>
      </c>
      <c r="K20" s="34">
        <v>45</v>
      </c>
      <c r="L20" s="34">
        <v>14</v>
      </c>
      <c r="M20" s="34">
        <v>0</v>
      </c>
      <c r="N20" s="34">
        <v>5</v>
      </c>
      <c r="O20" s="34">
        <v>18</v>
      </c>
      <c r="P20" s="34">
        <v>18</v>
      </c>
    </row>
    <row r="21" spans="1:16" x14ac:dyDescent="0.35">
      <c r="A21" t="s">
        <v>20</v>
      </c>
      <c r="B21" s="34">
        <v>90</v>
      </c>
      <c r="C21" s="34">
        <v>20</v>
      </c>
      <c r="D21" s="34">
        <v>25</v>
      </c>
      <c r="E21" s="34">
        <v>16</v>
      </c>
      <c r="F21" s="34">
        <v>20</v>
      </c>
      <c r="G21" s="34">
        <v>40</v>
      </c>
      <c r="H21" s="34">
        <v>35</v>
      </c>
      <c r="I21" s="34">
        <v>13</v>
      </c>
      <c r="J21" s="34">
        <v>10</v>
      </c>
      <c r="K21" s="34">
        <v>40</v>
      </c>
      <c r="L21" s="34">
        <v>13</v>
      </c>
      <c r="M21" s="34">
        <v>0</v>
      </c>
      <c r="N21" s="34">
        <v>5</v>
      </c>
      <c r="O21" s="34">
        <v>16</v>
      </c>
      <c r="P21" s="34">
        <v>16</v>
      </c>
    </row>
    <row r="22" spans="1:16" x14ac:dyDescent="0.35">
      <c r="A22" t="s">
        <v>21</v>
      </c>
      <c r="B22" s="34">
        <v>95</v>
      </c>
      <c r="C22" s="34">
        <v>22</v>
      </c>
      <c r="D22" s="34">
        <v>28</v>
      </c>
      <c r="E22" s="34">
        <v>18</v>
      </c>
      <c r="F22" s="34">
        <v>22</v>
      </c>
      <c r="G22" s="34">
        <v>45</v>
      </c>
      <c r="H22" s="34">
        <v>38</v>
      </c>
      <c r="I22" s="34">
        <v>14</v>
      </c>
      <c r="J22" s="34">
        <v>10</v>
      </c>
      <c r="K22" s="34">
        <v>45</v>
      </c>
      <c r="L22" s="34">
        <v>14</v>
      </c>
      <c r="M22" s="34">
        <v>0</v>
      </c>
      <c r="N22" s="34">
        <v>5</v>
      </c>
      <c r="O22" s="34">
        <v>18</v>
      </c>
      <c r="P22" s="34">
        <v>18</v>
      </c>
    </row>
    <row r="23" spans="1:16" x14ac:dyDescent="0.35">
      <c r="A23" t="s">
        <v>22</v>
      </c>
      <c r="B23" s="34">
        <v>80</v>
      </c>
      <c r="C23" s="34">
        <v>18</v>
      </c>
      <c r="D23" s="34">
        <v>22</v>
      </c>
      <c r="E23" s="34">
        <v>14</v>
      </c>
      <c r="F23" s="34">
        <v>18</v>
      </c>
      <c r="G23" s="34">
        <v>35</v>
      </c>
      <c r="H23" s="34">
        <v>32</v>
      </c>
      <c r="I23" s="34">
        <v>12</v>
      </c>
      <c r="J23" s="34">
        <v>8</v>
      </c>
      <c r="K23" s="34">
        <v>38</v>
      </c>
      <c r="L23" s="34">
        <v>12</v>
      </c>
      <c r="M23" s="34">
        <v>0</v>
      </c>
      <c r="N23" s="34">
        <v>5</v>
      </c>
      <c r="O23" s="34">
        <v>15</v>
      </c>
      <c r="P23" s="34">
        <v>15</v>
      </c>
    </row>
    <row r="24" spans="1:16" x14ac:dyDescent="0.35">
      <c r="A24" t="s">
        <v>23</v>
      </c>
      <c r="B24" s="34">
        <v>95</v>
      </c>
      <c r="C24" s="34">
        <v>23</v>
      </c>
      <c r="D24" s="34">
        <v>28</v>
      </c>
      <c r="E24" s="34">
        <v>18</v>
      </c>
      <c r="F24" s="34">
        <v>22</v>
      </c>
      <c r="G24" s="34">
        <v>45</v>
      </c>
      <c r="H24" s="34">
        <v>38</v>
      </c>
      <c r="I24" s="34">
        <v>14</v>
      </c>
      <c r="J24" s="34">
        <v>10</v>
      </c>
      <c r="K24" s="34">
        <v>45</v>
      </c>
      <c r="L24" s="34">
        <v>14</v>
      </c>
      <c r="M24" s="34">
        <v>0</v>
      </c>
      <c r="N24" s="34">
        <v>5</v>
      </c>
      <c r="O24" s="34">
        <v>18</v>
      </c>
      <c r="P24" s="34">
        <v>18</v>
      </c>
    </row>
    <row r="25" spans="1:16" x14ac:dyDescent="0.35">
      <c r="A25" t="s">
        <v>24</v>
      </c>
      <c r="B25" s="34">
        <v>82</v>
      </c>
      <c r="C25" s="34">
        <v>18</v>
      </c>
      <c r="D25" s="34">
        <v>22</v>
      </c>
      <c r="E25" s="34">
        <v>14</v>
      </c>
      <c r="F25" s="34">
        <v>18</v>
      </c>
      <c r="G25" s="34">
        <v>35</v>
      </c>
      <c r="H25" s="34">
        <v>32</v>
      </c>
      <c r="I25" s="34">
        <v>12</v>
      </c>
      <c r="J25" s="34">
        <v>8</v>
      </c>
      <c r="K25" s="34">
        <v>38</v>
      </c>
      <c r="L25" s="34">
        <v>12</v>
      </c>
      <c r="M25" s="34">
        <v>0</v>
      </c>
      <c r="N25" s="34">
        <v>5</v>
      </c>
      <c r="O25" s="34">
        <v>15</v>
      </c>
      <c r="P25" s="34">
        <v>15</v>
      </c>
    </row>
    <row r="26" spans="1:16" x14ac:dyDescent="0.35">
      <c r="A26" t="s">
        <v>25</v>
      </c>
      <c r="B26" s="34">
        <v>90</v>
      </c>
      <c r="C26" s="34">
        <v>20</v>
      </c>
      <c r="D26" s="34">
        <v>25</v>
      </c>
      <c r="E26" s="34">
        <v>16</v>
      </c>
      <c r="F26" s="34">
        <v>20</v>
      </c>
      <c r="G26" s="34">
        <v>40</v>
      </c>
      <c r="H26" s="34">
        <v>35</v>
      </c>
      <c r="I26" s="34">
        <v>13</v>
      </c>
      <c r="J26" s="34">
        <v>10</v>
      </c>
      <c r="K26" s="34">
        <v>40</v>
      </c>
      <c r="L26" s="34">
        <v>13</v>
      </c>
      <c r="M26" s="34">
        <v>0</v>
      </c>
      <c r="N26" s="34">
        <v>5</v>
      </c>
      <c r="O26" s="34">
        <v>16</v>
      </c>
      <c r="P26" s="34">
        <v>16</v>
      </c>
    </row>
    <row r="28" spans="1:16" x14ac:dyDescent="0.35">
      <c r="A28" s="3" t="s">
        <v>309</v>
      </c>
    </row>
    <row r="29" spans="1:16" x14ac:dyDescent="0.35">
      <c r="A29" s="15" t="s">
        <v>64</v>
      </c>
      <c r="B29" s="15" t="s">
        <v>310</v>
      </c>
      <c r="C29" s="15" t="s">
        <v>311</v>
      </c>
      <c r="D29" s="15" t="s">
        <v>63</v>
      </c>
    </row>
    <row r="30" spans="1:16" x14ac:dyDescent="0.35">
      <c r="A30" t="s">
        <v>312</v>
      </c>
      <c r="B30">
        <v>500</v>
      </c>
      <c r="C30" s="34">
        <v>2000</v>
      </c>
      <c r="D30" t="s">
        <v>313</v>
      </c>
    </row>
    <row r="31" spans="1:16" x14ac:dyDescent="0.35">
      <c r="A31" t="s">
        <v>314</v>
      </c>
      <c r="B31">
        <v>482</v>
      </c>
      <c r="C31" s="34">
        <v>3210</v>
      </c>
      <c r="D31" t="s">
        <v>315</v>
      </c>
    </row>
    <row r="32" spans="1:16" x14ac:dyDescent="0.35">
      <c r="A32" t="s">
        <v>316</v>
      </c>
      <c r="B32">
        <v>186</v>
      </c>
      <c r="C32" s="34">
        <v>4910</v>
      </c>
      <c r="D32" t="s">
        <v>317</v>
      </c>
    </row>
    <row r="33" spans="1:4" x14ac:dyDescent="0.35">
      <c r="A33" t="s">
        <v>318</v>
      </c>
      <c r="B33">
        <v>190</v>
      </c>
      <c r="C33" s="34">
        <v>4910</v>
      </c>
      <c r="D33" t="s">
        <v>319</v>
      </c>
    </row>
    <row r="34" spans="1:4" x14ac:dyDescent="0.35">
      <c r="A34" t="s">
        <v>320</v>
      </c>
      <c r="B34">
        <v>485</v>
      </c>
      <c r="C34" s="34">
        <v>4600</v>
      </c>
      <c r="D34" t="s">
        <v>321</v>
      </c>
    </row>
    <row r="35" spans="1:4" x14ac:dyDescent="0.35">
      <c r="A35" t="s">
        <v>322</v>
      </c>
      <c r="B35">
        <v>417</v>
      </c>
      <c r="C35" s="34">
        <v>640</v>
      </c>
      <c r="D35" t="s">
        <v>323</v>
      </c>
    </row>
    <row r="37" spans="1:4" x14ac:dyDescent="0.35">
      <c r="A37" s="3" t="s">
        <v>324</v>
      </c>
    </row>
    <row r="39" spans="1:4" x14ac:dyDescent="0.35">
      <c r="A39" s="10" t="s">
        <v>325</v>
      </c>
      <c r="B39" s="22" t="s">
        <v>326</v>
      </c>
    </row>
    <row r="40" spans="1:4" x14ac:dyDescent="0.35">
      <c r="A40" s="10" t="s">
        <v>327</v>
      </c>
      <c r="B40" s="16">
        <f>IFERROR(INDEX(C30:C35,MATCH(LEFT(B39,FIND("(",B39)-2),A30:A35,0)),0)</f>
        <v>2000</v>
      </c>
    </row>
    <row r="42" spans="1:4" x14ac:dyDescent="0.35">
      <c r="A42" s="10" t="s">
        <v>328</v>
      </c>
      <c r="B42" s="22" t="s">
        <v>329</v>
      </c>
    </row>
    <row r="43" spans="1:4" x14ac:dyDescent="0.35">
      <c r="A43" s="10" t="s">
        <v>330</v>
      </c>
      <c r="B43" s="22" t="s">
        <v>331</v>
      </c>
    </row>
    <row r="44" spans="1:4" x14ac:dyDescent="0.35">
      <c r="A44" s="17" t="s">
        <v>401</v>
      </c>
      <c r="B44" s="23">
        <v>20000</v>
      </c>
      <c r="C44" s="18" t="s">
        <v>402</v>
      </c>
    </row>
    <row r="45" spans="1:4" x14ac:dyDescent="0.35">
      <c r="A45" s="3" t="s">
        <v>382</v>
      </c>
    </row>
    <row r="46" spans="1:4" x14ac:dyDescent="0.35">
      <c r="A46" s="15" t="s">
        <v>158</v>
      </c>
      <c r="B46" s="15" t="s">
        <v>62</v>
      </c>
      <c r="C46" s="15" t="s">
        <v>63</v>
      </c>
    </row>
    <row r="47" spans="1:4" x14ac:dyDescent="0.35">
      <c r="A47" t="s">
        <v>332</v>
      </c>
      <c r="B47" s="34">
        <v>2000</v>
      </c>
      <c r="C47" t="s">
        <v>333</v>
      </c>
    </row>
    <row r="48" spans="1:4" x14ac:dyDescent="0.35">
      <c r="A48" t="s">
        <v>379</v>
      </c>
      <c r="B48" s="34">
        <f>IF(OR(B39="Temporary Graduate (485)",B39="Skills in Demand (482)",B39="Skilled Nominated (190)",B39="Employer Nomination (186)"),130,130*24)</f>
        <v>3120</v>
      </c>
      <c r="C48" t="str">
        <f>IF(OR(B39="Temporary Graduate (485)",B39="Skills in Demand (482)",B39="Skilled Nominated (190)",B39="Employer Nomination (186)"),"1 mês OSHC ($130) – visto não-estudante","2 anos OSHC inteiro ($130/mês x 24 = $3.120)")</f>
        <v>2 anos OSHC inteiro ($130/mês x 24 = $3.120)</v>
      </c>
    </row>
    <row r="49" spans="1:3" x14ac:dyDescent="0.35">
      <c r="A49" t="s">
        <v>334</v>
      </c>
      <c r="B49" s="34">
        <v>800</v>
      </c>
      <c r="C49" t="s">
        <v>335</v>
      </c>
    </row>
    <row r="50" spans="1:3" x14ac:dyDescent="0.35">
      <c r="A50" t="s">
        <v>336</v>
      </c>
      <c r="B50" s="34">
        <v>0</v>
      </c>
      <c r="C50" t="s">
        <v>337</v>
      </c>
    </row>
    <row r="51" spans="1:3" x14ac:dyDescent="0.35">
      <c r="B51" s="12"/>
    </row>
    <row r="52" spans="1:3" x14ac:dyDescent="0.35">
      <c r="A52" s="19" t="s">
        <v>338</v>
      </c>
      <c r="B52" s="12"/>
      <c r="C52" t="s">
        <v>339</v>
      </c>
    </row>
    <row r="53" spans="1:3" x14ac:dyDescent="0.35">
      <c r="A53" t="s">
        <v>340</v>
      </c>
      <c r="B53" s="34">
        <v>3500</v>
      </c>
      <c r="C53" t="s">
        <v>341</v>
      </c>
    </row>
    <row r="54" spans="1:3" x14ac:dyDescent="0.35">
      <c r="A54" t="s">
        <v>342</v>
      </c>
      <c r="B54" s="34">
        <v>2000</v>
      </c>
      <c r="C54" t="s">
        <v>343</v>
      </c>
    </row>
    <row r="55" spans="1:3" x14ac:dyDescent="0.35">
      <c r="B55" s="12"/>
    </row>
    <row r="56" spans="1:3" x14ac:dyDescent="0.35">
      <c r="A56" s="19" t="s">
        <v>344</v>
      </c>
      <c r="B56" s="12"/>
    </row>
    <row r="57" spans="1:3" x14ac:dyDescent="0.35">
      <c r="A57" t="s">
        <v>345</v>
      </c>
      <c r="B57" s="34">
        <v>2500</v>
      </c>
      <c r="C57" t="s">
        <v>346</v>
      </c>
    </row>
    <row r="58" spans="1:3" x14ac:dyDescent="0.35">
      <c r="A58" s="19"/>
      <c r="B58" s="12"/>
    </row>
    <row r="59" spans="1:3" x14ac:dyDescent="0.35">
      <c r="A59" s="19" t="s">
        <v>347</v>
      </c>
      <c r="B59" s="12"/>
    </row>
    <row r="60" spans="1:3" x14ac:dyDescent="0.35">
      <c r="A60" t="s">
        <v>348</v>
      </c>
      <c r="B60" s="34">
        <v>5000</v>
      </c>
      <c r="C60" t="s">
        <v>346</v>
      </c>
    </row>
    <row r="62" spans="1:3" x14ac:dyDescent="0.35">
      <c r="A62" s="10" t="s">
        <v>349</v>
      </c>
      <c r="B62" s="20">
        <f>B47+B48+B49+IF(B42="Inglês 6m + VET 1.5 anos",B53+B54,IF(B42="VET 2 anos",B57,IF(B42="Faculdade 2 anos",B60,0)))</f>
        <v>11420</v>
      </c>
    </row>
    <row r="64" spans="1:3" x14ac:dyDescent="0.35">
      <c r="A64" s="10" t="s">
        <v>350</v>
      </c>
      <c r="B64" s="21">
        <f>VLOOKUP(B3,A8:R15,2,FALSE)*IF(B43="4 semanas",4,2)</f>
        <v>1400</v>
      </c>
    </row>
  </sheetData>
  <sheetProtection algorithmName="SHA-512" hashValue="WJYXQCnz+c8DkMHshBLdga7cgrkrJU5BZ8VWgWiPM/N0NjHQVmxQWjeGSuh4pefqwdNDZ0vsKppm/yrlN+M9Ng==" saltValue="O6BvIeknSwUUKi76OaSx5w==" spinCount="100000" sheet="1" objects="1" scenarios="1"/>
  <dataValidations count="5">
    <dataValidation type="list" allowBlank="1" showInputMessage="1" showErrorMessage="1" sqref="B3" xr:uid="{F9C077F8-CE16-4934-A483-C65C14225766}">
      <formula1>"Sydney,Melbourne,Brisbane,Perth,Adelaide,Canberra,Hobart,Gold Coast"</formula1>
    </dataValidation>
    <dataValidation type="list" allowBlank="1" showInputMessage="1" showErrorMessage="1" sqref="B4" xr:uid="{2ACD671A-3082-4D60-95A1-5304A89D7C56}">
      <formula1>"Sim,Não"</formula1>
    </dataValidation>
    <dataValidation type="list" allowBlank="1" showInputMessage="1" showErrorMessage="1" sqref="B39" xr:uid="{CBF35748-8B5C-458F-99D8-AB67F7CEE47A}">
      <formula1>"Student Visa (500),Skills in Demand (482),Employer Nomination (186),Skilled Nominated (190),Temporary Graduate (485),Working Holiday (417)"</formula1>
    </dataValidation>
    <dataValidation type="list" allowBlank="1" showInputMessage="1" showErrorMessage="1" sqref="B42" xr:uid="{C4D43EF5-2509-40D1-9A7F-7B6724B9510F}">
      <formula1>"Inglês 6m + VET 1.5 anos,VET 2 anos,Faculdade 2 anos"</formula1>
    </dataValidation>
    <dataValidation type="list" allowBlank="1" showInputMessage="1" showErrorMessage="1" sqref="B43" xr:uid="{1A2B08AA-DC00-4E11-B935-2DB3D4D8EE19}">
      <formula1>"2 semanas,4 semanas"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A69ED-23D9-43F9-A315-907190A0F2CE}">
  <sheetPr>
    <tabColor rgb="FF4472C4"/>
  </sheetPr>
  <dimension ref="A1:D24"/>
  <sheetViews>
    <sheetView workbookViewId="0">
      <selection activeCell="D25" sqref="D25"/>
    </sheetView>
  </sheetViews>
  <sheetFormatPr defaultRowHeight="14.5" x14ac:dyDescent="0.35"/>
  <cols>
    <col min="1" max="1" width="32" customWidth="1"/>
    <col min="2" max="4" width="24.81640625" customWidth="1"/>
  </cols>
  <sheetData>
    <row r="1" spans="1:4" ht="18.5" x14ac:dyDescent="0.45">
      <c r="A1" s="2" t="s">
        <v>26</v>
      </c>
    </row>
    <row r="3" spans="1:4" ht="16" x14ac:dyDescent="0.4">
      <c r="A3" s="6" t="s">
        <v>27</v>
      </c>
    </row>
    <row r="4" spans="1:4" x14ac:dyDescent="0.35">
      <c r="A4" s="15" t="s">
        <v>28</v>
      </c>
      <c r="B4" s="15" t="s">
        <v>29</v>
      </c>
      <c r="C4" s="15" t="s">
        <v>30</v>
      </c>
    </row>
    <row r="5" spans="1:4" x14ac:dyDescent="0.35">
      <c r="A5" t="s">
        <v>31</v>
      </c>
      <c r="B5" t="s">
        <v>32</v>
      </c>
      <c r="C5">
        <v>1</v>
      </c>
    </row>
    <row r="6" spans="1:4" x14ac:dyDescent="0.35">
      <c r="A6" t="s">
        <v>33</v>
      </c>
      <c r="B6" t="s">
        <v>34</v>
      </c>
      <c r="C6">
        <v>2</v>
      </c>
    </row>
    <row r="7" spans="1:4" x14ac:dyDescent="0.35">
      <c r="A7" t="s">
        <v>35</v>
      </c>
      <c r="B7" t="s">
        <v>36</v>
      </c>
      <c r="C7">
        <v>4.3333329999999997</v>
      </c>
    </row>
    <row r="8" spans="1:4" x14ac:dyDescent="0.35">
      <c r="A8" t="s">
        <v>37</v>
      </c>
      <c r="B8" t="s">
        <v>38</v>
      </c>
      <c r="C8">
        <v>8.6666670000000003</v>
      </c>
    </row>
    <row r="9" spans="1:4" x14ac:dyDescent="0.35">
      <c r="A9" t="s">
        <v>39</v>
      </c>
      <c r="B9" t="s">
        <v>40</v>
      </c>
      <c r="C9">
        <v>13</v>
      </c>
    </row>
    <row r="10" spans="1:4" x14ac:dyDescent="0.35">
      <c r="A10" t="s">
        <v>41</v>
      </c>
      <c r="B10" t="s">
        <v>42</v>
      </c>
      <c r="C10">
        <v>26</v>
      </c>
    </row>
    <row r="11" spans="1:4" x14ac:dyDescent="0.35">
      <c r="A11" t="s">
        <v>43</v>
      </c>
      <c r="B11" t="s">
        <v>44</v>
      </c>
      <c r="C11">
        <v>52</v>
      </c>
    </row>
    <row r="13" spans="1:4" ht="16" x14ac:dyDescent="0.4">
      <c r="A13" s="6" t="s">
        <v>45</v>
      </c>
    </row>
    <row r="14" spans="1:4" x14ac:dyDescent="0.35">
      <c r="A14" s="15" t="s">
        <v>46</v>
      </c>
      <c r="B14" s="15" t="s">
        <v>47</v>
      </c>
      <c r="C14" s="15" t="s">
        <v>48</v>
      </c>
      <c r="D14" s="15" t="s">
        <v>49</v>
      </c>
    </row>
    <row r="15" spans="1:4" x14ac:dyDescent="0.35">
      <c r="A15" t="s">
        <v>50</v>
      </c>
      <c r="B15" s="75">
        <v>0.1</v>
      </c>
      <c r="C15" s="75">
        <v>-0.05</v>
      </c>
      <c r="D15" t="s">
        <v>51</v>
      </c>
    </row>
    <row r="16" spans="1:4" x14ac:dyDescent="0.35">
      <c r="A16" t="s">
        <v>52</v>
      </c>
      <c r="B16" s="75">
        <v>0</v>
      </c>
      <c r="C16" s="75">
        <v>0</v>
      </c>
      <c r="D16" t="s">
        <v>53</v>
      </c>
    </row>
    <row r="17" spans="1:4" x14ac:dyDescent="0.35">
      <c r="A17" t="s">
        <v>54</v>
      </c>
      <c r="B17" s="75">
        <v>-0.2</v>
      </c>
      <c r="C17" s="75">
        <v>0.1</v>
      </c>
      <c r="D17" t="s">
        <v>55</v>
      </c>
    </row>
    <row r="20" spans="1:4" ht="16" x14ac:dyDescent="0.4">
      <c r="A20" s="6" t="s">
        <v>56</v>
      </c>
    </row>
    <row r="21" spans="1:4" ht="16" x14ac:dyDescent="0.4">
      <c r="A21" s="10" t="s">
        <v>57</v>
      </c>
      <c r="B21" s="25" t="s">
        <v>52</v>
      </c>
    </row>
    <row r="23" spans="1:4" x14ac:dyDescent="0.35">
      <c r="A23" s="10" t="s">
        <v>58</v>
      </c>
      <c r="B23" s="24">
        <f>VLOOKUP(B21,A15:C17,2,FALSE)</f>
        <v>0</v>
      </c>
    </row>
    <row r="24" spans="1:4" x14ac:dyDescent="0.35">
      <c r="A24" s="10" t="s">
        <v>59</v>
      </c>
      <c r="B24" s="24">
        <f>VLOOKUP(B21,A15:C17,3,FALSE)</f>
        <v>0</v>
      </c>
    </row>
  </sheetData>
  <sheetProtection algorithmName="SHA-512" hashValue="mh2/pBU3Tvw++lBda6nqcAr4PZ4mLYqSKQpq+KfzscwPg+hsBAaxemKtTuwAuJ7CMX2dQ4XKVzuM36X3RIfeeg==" saltValue="1SHqE+7mWph9vFPlU3wGfA==" spinCount="100000" sheet="1" objects="1" scenarios="1"/>
  <dataValidations count="1">
    <dataValidation type="list" allowBlank="1" showInputMessage="1" showErrorMessage="1" sqref="B21" xr:uid="{287CF516-C109-4FDD-A2E7-50A4B58DC49B}">
      <formula1>"OTIMISTA,REALISTA,PESSIMISTA"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46CD6-96A3-4911-8765-CB5794775B85}">
  <sheetPr>
    <tabColor rgb="FF4472C4"/>
  </sheetPr>
  <dimension ref="A1:G46"/>
  <sheetViews>
    <sheetView workbookViewId="0">
      <pane ySplit="3" topLeftCell="A27" activePane="bottomLeft" state="frozen"/>
      <selection pane="bottomLeft" activeCell="E28" sqref="E28"/>
    </sheetView>
  </sheetViews>
  <sheetFormatPr defaultRowHeight="14.5" x14ac:dyDescent="0.35"/>
  <cols>
    <col min="1" max="1" width="42.6328125" customWidth="1"/>
    <col min="2" max="2" width="17.81640625" customWidth="1"/>
    <col min="3" max="3" width="19.54296875" customWidth="1"/>
    <col min="4" max="4" width="14.1796875" customWidth="1"/>
    <col min="5" max="5" width="12.453125" customWidth="1"/>
    <col min="6" max="6" width="44.453125" customWidth="1"/>
  </cols>
  <sheetData>
    <row r="1" spans="1:7" ht="18.5" x14ac:dyDescent="0.45">
      <c r="A1" s="2" t="s">
        <v>351</v>
      </c>
    </row>
    <row r="3" spans="1:7" x14ac:dyDescent="0.35">
      <c r="A3" s="15" t="s">
        <v>60</v>
      </c>
      <c r="B3" s="15" t="s">
        <v>61</v>
      </c>
      <c r="C3" s="15" t="s">
        <v>62</v>
      </c>
      <c r="D3" s="15" t="s">
        <v>352</v>
      </c>
      <c r="E3" s="15" t="s">
        <v>121</v>
      </c>
      <c r="F3" s="15" t="s">
        <v>63</v>
      </c>
      <c r="G3" s="26"/>
    </row>
    <row r="4" spans="1:7" x14ac:dyDescent="0.35">
      <c r="A4" s="27" t="s">
        <v>381</v>
      </c>
      <c r="B4" s="28"/>
      <c r="C4" s="28"/>
      <c r="D4" s="28"/>
      <c r="E4" s="28"/>
      <c r="F4" s="28"/>
    </row>
    <row r="5" spans="1:7" x14ac:dyDescent="0.35">
      <c r="A5" s="29" t="s">
        <v>353</v>
      </c>
      <c r="B5" s="29" t="s">
        <v>64</v>
      </c>
      <c r="C5" s="30">
        <f>'DADOS BASE'!B40</f>
        <v>2000</v>
      </c>
      <c r="D5" s="35" t="s">
        <v>15</v>
      </c>
      <c r="E5" s="35">
        <v>1</v>
      </c>
      <c r="F5" s="31" t="str">
        <f>'DADOS BASE'!B39</f>
        <v>Student Visa (500)</v>
      </c>
    </row>
    <row r="6" spans="1:7" x14ac:dyDescent="0.35">
      <c r="A6" s="29" t="s">
        <v>65</v>
      </c>
      <c r="B6" s="29" t="s">
        <v>66</v>
      </c>
      <c r="C6" s="34">
        <v>400</v>
      </c>
      <c r="D6" s="35" t="s">
        <v>15</v>
      </c>
      <c r="E6" s="35">
        <v>1</v>
      </c>
      <c r="F6" s="29" t="s">
        <v>354</v>
      </c>
    </row>
    <row r="7" spans="1:7" x14ac:dyDescent="0.35">
      <c r="A7" s="29" t="s">
        <v>67</v>
      </c>
      <c r="B7" s="29" t="s">
        <v>68</v>
      </c>
      <c r="C7" s="34">
        <v>200</v>
      </c>
      <c r="D7" s="35" t="s">
        <v>15</v>
      </c>
      <c r="E7" s="35">
        <v>1</v>
      </c>
      <c r="F7" s="29" t="s">
        <v>355</v>
      </c>
    </row>
    <row r="8" spans="1:7" x14ac:dyDescent="0.35">
      <c r="A8" s="29" t="s">
        <v>377</v>
      </c>
      <c r="B8" s="29" t="s">
        <v>66</v>
      </c>
      <c r="C8" s="30">
        <v>780</v>
      </c>
      <c r="D8" s="35" t="s">
        <v>15</v>
      </c>
      <c r="E8" s="35">
        <v>1</v>
      </c>
      <c r="F8" s="29" t="s">
        <v>378</v>
      </c>
    </row>
    <row r="9" spans="1:7" x14ac:dyDescent="0.35">
      <c r="A9" s="29" t="s">
        <v>69</v>
      </c>
      <c r="B9" s="29" t="s">
        <v>70</v>
      </c>
      <c r="C9" s="34">
        <v>1500</v>
      </c>
      <c r="D9" s="35" t="s">
        <v>15</v>
      </c>
      <c r="E9" s="35">
        <v>1</v>
      </c>
      <c r="F9" s="29" t="s">
        <v>356</v>
      </c>
    </row>
    <row r="10" spans="1:7" x14ac:dyDescent="0.35">
      <c r="A10" s="29" t="s">
        <v>71</v>
      </c>
      <c r="B10" s="29" t="s">
        <v>70</v>
      </c>
      <c r="C10" s="34">
        <v>200</v>
      </c>
      <c r="D10" s="35" t="s">
        <v>87</v>
      </c>
      <c r="E10" s="35">
        <v>1</v>
      </c>
      <c r="F10" s="29"/>
    </row>
    <row r="11" spans="1:7" x14ac:dyDescent="0.35">
      <c r="A11" s="29" t="s">
        <v>357</v>
      </c>
      <c r="B11" s="29" t="s">
        <v>64</v>
      </c>
      <c r="C11" s="30">
        <v>800</v>
      </c>
      <c r="D11" s="35" t="s">
        <v>15</v>
      </c>
      <c r="E11" s="35">
        <v>1</v>
      </c>
      <c r="F11" s="29" t="s">
        <v>335</v>
      </c>
    </row>
    <row r="12" spans="1:7" x14ac:dyDescent="0.35">
      <c r="A12" s="27" t="s">
        <v>358</v>
      </c>
      <c r="B12" s="28"/>
      <c r="C12" s="28"/>
      <c r="D12" s="36"/>
      <c r="E12" s="36"/>
      <c r="F12" s="28"/>
    </row>
    <row r="13" spans="1:7" x14ac:dyDescent="0.35">
      <c r="A13" s="29" t="s">
        <v>72</v>
      </c>
      <c r="B13" s="29" t="s">
        <v>73</v>
      </c>
      <c r="C13" s="34">
        <v>800</v>
      </c>
      <c r="D13" s="35" t="s">
        <v>15</v>
      </c>
      <c r="E13" s="35">
        <v>1</v>
      </c>
      <c r="F13" s="29" t="s">
        <v>359</v>
      </c>
    </row>
    <row r="14" spans="1:7" x14ac:dyDescent="0.35">
      <c r="A14" s="29" t="s">
        <v>74</v>
      </c>
      <c r="B14" s="29" t="s">
        <v>70</v>
      </c>
      <c r="C14" s="34">
        <v>80</v>
      </c>
      <c r="D14" s="35" t="s">
        <v>15</v>
      </c>
      <c r="E14" s="35">
        <v>1</v>
      </c>
      <c r="F14" s="29" t="s">
        <v>75</v>
      </c>
    </row>
    <row r="15" spans="1:7" x14ac:dyDescent="0.35">
      <c r="A15" s="29" t="s">
        <v>360</v>
      </c>
      <c r="B15" s="29" t="s">
        <v>76</v>
      </c>
      <c r="C15" s="34">
        <v>30</v>
      </c>
      <c r="D15" s="35" t="s">
        <v>15</v>
      </c>
      <c r="E15" s="35">
        <v>1</v>
      </c>
      <c r="F15" s="29" t="s">
        <v>361</v>
      </c>
    </row>
    <row r="16" spans="1:7" x14ac:dyDescent="0.35">
      <c r="A16" s="29" t="s">
        <v>77</v>
      </c>
      <c r="B16" s="29" t="s">
        <v>70</v>
      </c>
      <c r="C16" s="34">
        <v>50</v>
      </c>
      <c r="D16" s="35" t="s">
        <v>15</v>
      </c>
      <c r="E16" s="35">
        <v>1</v>
      </c>
      <c r="F16" s="29" t="s">
        <v>78</v>
      </c>
    </row>
    <row r="17" spans="1:6" x14ac:dyDescent="0.35">
      <c r="A17" s="29" t="s">
        <v>79</v>
      </c>
      <c r="B17" s="29" t="s">
        <v>73</v>
      </c>
      <c r="C17" s="30">
        <f>'DADOS BASE'!B64</f>
        <v>1400</v>
      </c>
      <c r="D17" s="35" t="s">
        <v>15</v>
      </c>
      <c r="E17" s="35">
        <v>1</v>
      </c>
      <c r="F17" s="31" t="str">
        <f>"Bond = "&amp;'DADOS BASE'!B43&amp;" de aluguel"</f>
        <v>Bond = 4 semanas de aluguel</v>
      </c>
    </row>
    <row r="18" spans="1:6" x14ac:dyDescent="0.35">
      <c r="A18" s="29" t="s">
        <v>362</v>
      </c>
      <c r="B18" s="29" t="s">
        <v>73</v>
      </c>
      <c r="C18" s="30">
        <f>VLOOKUP('DADOS BASE'!B3,'DADOS BASE'!A8:R15,2,FALSE)*2</f>
        <v>700</v>
      </c>
      <c r="D18" s="35" t="s">
        <v>15</v>
      </c>
      <c r="E18" s="35">
        <v>1</v>
      </c>
      <c r="F18" s="29" t="s">
        <v>80</v>
      </c>
    </row>
    <row r="19" spans="1:6" x14ac:dyDescent="0.35">
      <c r="A19" s="29" t="s">
        <v>81</v>
      </c>
      <c r="B19" s="29" t="s">
        <v>82</v>
      </c>
      <c r="C19" s="34">
        <v>500</v>
      </c>
      <c r="D19" s="35" t="s">
        <v>15</v>
      </c>
      <c r="E19" s="35">
        <v>1</v>
      </c>
      <c r="F19" s="29" t="s">
        <v>363</v>
      </c>
    </row>
    <row r="20" spans="1:6" x14ac:dyDescent="0.35">
      <c r="A20" s="29" t="s">
        <v>83</v>
      </c>
      <c r="B20" s="29" t="s">
        <v>84</v>
      </c>
      <c r="C20" s="34">
        <v>300</v>
      </c>
      <c r="D20" s="35" t="s">
        <v>15</v>
      </c>
      <c r="E20" s="35">
        <v>1</v>
      </c>
      <c r="F20" s="29"/>
    </row>
    <row r="21" spans="1:6" x14ac:dyDescent="0.35">
      <c r="A21" s="29" t="s">
        <v>85</v>
      </c>
      <c r="B21" s="29" t="s">
        <v>86</v>
      </c>
      <c r="C21" s="34">
        <v>150</v>
      </c>
      <c r="D21" s="35" t="s">
        <v>87</v>
      </c>
      <c r="E21" s="35">
        <v>1</v>
      </c>
      <c r="F21" s="29" t="s">
        <v>88</v>
      </c>
    </row>
    <row r="22" spans="1:6" x14ac:dyDescent="0.35">
      <c r="A22" s="27" t="s">
        <v>364</v>
      </c>
      <c r="B22" s="28"/>
      <c r="C22" s="28"/>
      <c r="D22" s="36"/>
      <c r="E22" s="36"/>
      <c r="F22" s="28"/>
    </row>
    <row r="23" spans="1:6" x14ac:dyDescent="0.35">
      <c r="A23" s="29" t="s">
        <v>365</v>
      </c>
      <c r="B23" s="29" t="s">
        <v>366</v>
      </c>
      <c r="C23" s="34">
        <v>3500</v>
      </c>
      <c r="D23" s="35" t="str">
        <f>IF(OR('DADOS BASE'!B42="Inglês 6m + VET 1.5 anos"),"Sim","Não")</f>
        <v>Sim</v>
      </c>
      <c r="E23" s="35">
        <v>1</v>
      </c>
      <c r="F23" s="29" t="s">
        <v>367</v>
      </c>
    </row>
    <row r="24" spans="1:6" x14ac:dyDescent="0.35">
      <c r="A24" s="29" t="s">
        <v>368</v>
      </c>
      <c r="B24" s="29" t="s">
        <v>366</v>
      </c>
      <c r="C24" s="34">
        <v>2500</v>
      </c>
      <c r="D24" s="35" t="str">
        <f>IF(OR('DADOS BASE'!B42="Inglês 6m + VET 1.5 anos",'DADOS BASE'!B42="VET 2 anos"),"Sim","Não")</f>
        <v>Sim</v>
      </c>
      <c r="E24" s="35">
        <v>1</v>
      </c>
      <c r="F24" s="29" t="s">
        <v>343</v>
      </c>
    </row>
    <row r="25" spans="1:6" x14ac:dyDescent="0.35">
      <c r="A25" s="29" t="s">
        <v>369</v>
      </c>
      <c r="B25" s="29" t="s">
        <v>366</v>
      </c>
      <c r="C25" s="34">
        <v>5000</v>
      </c>
      <c r="D25" s="35" t="str">
        <f>IF('DADOS BASE'!B42="Faculdade 2 anos","Sim","Não")</f>
        <v>Não</v>
      </c>
      <c r="E25" s="35">
        <v>1</v>
      </c>
      <c r="F25" s="29" t="s">
        <v>346</v>
      </c>
    </row>
    <row r="26" spans="1:6" x14ac:dyDescent="0.35">
      <c r="A26" s="29" t="s">
        <v>370</v>
      </c>
      <c r="B26" s="29" t="s">
        <v>366</v>
      </c>
      <c r="C26" s="34">
        <v>0</v>
      </c>
      <c r="D26" s="35" t="s">
        <v>87</v>
      </c>
      <c r="E26" s="35">
        <v>1</v>
      </c>
      <c r="F26" s="29" t="s">
        <v>371</v>
      </c>
    </row>
    <row r="27" spans="1:6" x14ac:dyDescent="0.35">
      <c r="A27" s="27" t="s">
        <v>380</v>
      </c>
      <c r="B27" s="28"/>
      <c r="C27" s="28"/>
      <c r="D27" s="36"/>
      <c r="E27" s="36"/>
      <c r="F27" s="28"/>
    </row>
    <row r="28" spans="1:6" x14ac:dyDescent="0.35">
      <c r="A28" s="29" t="s">
        <v>332</v>
      </c>
      <c r="B28" s="29" t="s">
        <v>64</v>
      </c>
      <c r="C28" s="30">
        <v>2000</v>
      </c>
      <c r="D28" s="35" t="s">
        <v>15</v>
      </c>
      <c r="E28" s="35">
        <v>52</v>
      </c>
      <c r="F28" s="29" t="s">
        <v>372</v>
      </c>
    </row>
    <row r="29" spans="1:6" x14ac:dyDescent="0.35">
      <c r="A29" s="29" t="s">
        <v>379</v>
      </c>
      <c r="B29" s="29" t="s">
        <v>66</v>
      </c>
      <c r="C29" s="30">
        <f>IF(OR('DADOS BASE'!B39="Temporary Graduate (485)",'DADOS BASE'!B39="Skills in Demand (482)",'DADOS BASE'!B39="Skilled Nominated (190)",'DADOS BASE'!B39="Employer Nomination (186)"),130,130*24)</f>
        <v>3120</v>
      </c>
      <c r="D29" s="35" t="s">
        <v>15</v>
      </c>
      <c r="E29" s="35">
        <v>52</v>
      </c>
      <c r="F29" s="31" t="str">
        <f>IF(OR('DADOS BASE'!B39="Temporary Graduate (485)",'DADOS BASE'!B39="Skills in Demand (482)",'DADOS BASE'!B39="Skilled Nominated (190)",'DADOS BASE'!B39="Employer Nomination (186)"),"1 mês OSHC (visto não-estudante)","2 anos OSHC inteiro ($130/mês x 24)")</f>
        <v>2 anos OSHC inteiro ($130/mês x 24)</v>
      </c>
    </row>
    <row r="30" spans="1:6" x14ac:dyDescent="0.35">
      <c r="A30" s="29" t="s">
        <v>373</v>
      </c>
      <c r="B30" s="29" t="s">
        <v>64</v>
      </c>
      <c r="C30" s="30">
        <v>800</v>
      </c>
      <c r="D30" s="35" t="s">
        <v>15</v>
      </c>
      <c r="E30" s="35">
        <v>52</v>
      </c>
      <c r="F30" s="29" t="s">
        <v>374</v>
      </c>
    </row>
    <row r="31" spans="1:6" x14ac:dyDescent="0.35">
      <c r="A31" s="29" t="s">
        <v>375</v>
      </c>
      <c r="B31" s="29" t="s">
        <v>366</v>
      </c>
      <c r="C31" s="30">
        <f>IF('DADOS BASE'!B39&lt;&gt;"Student Visa (500)",0,IF('DADOS BASE'!B42="Inglês 6m + VET 1.5 anos",3500+2000,IF('DADOS BASE'!B42="VET 2 anos",2500,IF('DADOS BASE'!B42="Faculdade 2 anos",5000,0))))</f>
        <v>5500</v>
      </c>
      <c r="D31" s="35" t="s">
        <v>15</v>
      </c>
      <c r="E31" s="35">
        <v>52</v>
      </c>
      <c r="F31" s="31" t="str">
        <f>IF('DADOS BASE'!B39&lt;&gt;"Student Visa (500)","N/A – visto não é estudante",IF('DADOS BASE'!B42="Inglês 6m + VET 1.5 anos","1 trim inglês + 1 trim VET",IF('DADOS BASE'!B42="VET 2 anos","1 trim VET","1 trim faculdade")))</f>
        <v>1 trim inglês + 1 trim VET</v>
      </c>
    </row>
    <row r="32" spans="1:6" x14ac:dyDescent="0.35">
      <c r="A32" s="29" t="s">
        <v>376</v>
      </c>
      <c r="B32" s="29" t="s">
        <v>90</v>
      </c>
      <c r="C32" s="34">
        <v>0</v>
      </c>
      <c r="D32" s="35" t="s">
        <v>87</v>
      </c>
      <c r="E32" s="35">
        <v>52</v>
      </c>
      <c r="F32" s="29"/>
    </row>
    <row r="36" spans="1:3" x14ac:dyDescent="0.35">
      <c r="A36" s="27" t="s">
        <v>383</v>
      </c>
      <c r="B36" s="28"/>
      <c r="C36" s="28"/>
    </row>
    <row r="37" spans="1:3" x14ac:dyDescent="0.35">
      <c r="A37" s="32"/>
      <c r="C37" s="32"/>
    </row>
    <row r="38" spans="1:3" x14ac:dyDescent="0.35">
      <c r="A38" s="7" t="s">
        <v>384</v>
      </c>
      <c r="C38" s="20" cm="1">
        <f t="array" ref="C38">SUMPRODUCT((E5:E32&lt;=5)*(C5:C32&lt;&gt;"")*(C5:C32))</f>
        <v>20890</v>
      </c>
    </row>
    <row r="39" spans="1:3" x14ac:dyDescent="0.35">
      <c r="A39" s="10" t="s">
        <v>385</v>
      </c>
      <c r="C39" s="33" cm="1">
        <f t="array" ref="C39">SUMPRODUCT((E5:E32&lt;=5)*(D5:D32="Sim")*(C5:C32))</f>
        <v>15540</v>
      </c>
    </row>
    <row r="41" spans="1:3" x14ac:dyDescent="0.35">
      <c r="A41" s="10" t="s">
        <v>386</v>
      </c>
      <c r="C41" s="33" cm="1">
        <f t="array" ref="C41">SUMPRODUCT((E5:E32&gt;=48)*(C5:C32&lt;&gt;"")*(C5:C32))</f>
        <v>11420</v>
      </c>
    </row>
    <row r="42" spans="1:3" x14ac:dyDescent="0.35">
      <c r="A42" s="10" t="s">
        <v>387</v>
      </c>
      <c r="C42" s="33" cm="1">
        <f t="array" ref="C42">SUMPRODUCT((E5:E32&gt;=48)*(D5:D32="Sim")*(C5:C32))</f>
        <v>11420</v>
      </c>
    </row>
    <row r="44" spans="1:3" x14ac:dyDescent="0.35">
      <c r="A44" s="7" t="s">
        <v>388</v>
      </c>
      <c r="C44" s="20">
        <f>C38+C41</f>
        <v>32310</v>
      </c>
    </row>
    <row r="45" spans="1:3" x14ac:dyDescent="0.35">
      <c r="A45" s="7" t="s">
        <v>389</v>
      </c>
      <c r="C45" s="20">
        <f>C39+C42</f>
        <v>26960</v>
      </c>
    </row>
    <row r="46" spans="1:3" x14ac:dyDescent="0.35">
      <c r="A46" s="7" t="s">
        <v>390</v>
      </c>
      <c r="C46" s="32"/>
    </row>
  </sheetData>
  <sheetProtection algorithmName="SHA-512" hashValue="offiWUn/n0VHcL0HPwkXso3sxuBi2N9/JogRowjZ2DM3qygnRBhpmtYBhQIS4IpBTOBDrSib6QnbIBM3W8tw9Q==" saltValue="HlhfqaZ4yu4iBJOxwJmS7Q==" spinCount="100000" sheet="1" objects="1" scenarios="1"/>
  <dataValidations count="1">
    <dataValidation type="list" allowBlank="1" showInputMessage="1" showErrorMessage="1" sqref="D5 D6 D7 D8 D9 D10 D11 D13 D14 D15 D16 D17 D18 D19 D20 D21 D26 D28 D29 D30 D32" xr:uid="{47D98EEE-5E80-486C-A2B7-20EB3D285CD1}">
      <formula1>"Sim,Não"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2D319-6548-49BC-9CE6-24BD40FEA045}">
  <sheetPr>
    <tabColor rgb="FF4472C4"/>
  </sheetPr>
  <dimension ref="A1:L33"/>
  <sheetViews>
    <sheetView workbookViewId="0">
      <pane ySplit="3" topLeftCell="A15" activePane="bottomLeft" state="frozen"/>
      <selection pane="bottomLeft" activeCell="D4" sqref="D4"/>
    </sheetView>
  </sheetViews>
  <sheetFormatPr defaultRowHeight="14.5" x14ac:dyDescent="0.35"/>
  <cols>
    <col min="1" max="1" width="35.54296875" customWidth="1"/>
    <col min="2" max="4" width="17.81640625" customWidth="1"/>
    <col min="8" max="8" width="24.81640625" customWidth="1"/>
    <col min="9" max="12" width="21.36328125" customWidth="1"/>
  </cols>
  <sheetData>
    <row r="1" spans="1:12" ht="18.5" x14ac:dyDescent="0.45">
      <c r="A1" s="2" t="s">
        <v>91</v>
      </c>
    </row>
    <row r="3" spans="1:12" x14ac:dyDescent="0.35">
      <c r="A3" s="15" t="s">
        <v>60</v>
      </c>
      <c r="B3" s="15" t="s">
        <v>92</v>
      </c>
      <c r="C3" s="15" t="s">
        <v>93</v>
      </c>
      <c r="D3" s="15" t="s">
        <v>28</v>
      </c>
      <c r="E3" s="15" t="s">
        <v>94</v>
      </c>
      <c r="F3" s="15" t="s">
        <v>95</v>
      </c>
      <c r="G3" s="15" t="s">
        <v>96</v>
      </c>
      <c r="H3" s="15" t="s">
        <v>63</v>
      </c>
      <c r="I3" s="15" t="s">
        <v>97</v>
      </c>
      <c r="J3" s="15" t="s">
        <v>98</v>
      </c>
      <c r="K3" s="15" t="s">
        <v>99</v>
      </c>
      <c r="L3" s="15" t="s">
        <v>100</v>
      </c>
    </row>
    <row r="4" spans="1:12" x14ac:dyDescent="0.35">
      <c r="A4" s="76" t="s">
        <v>404</v>
      </c>
      <c r="B4" s="77"/>
      <c r="C4" s="78">
        <v>1</v>
      </c>
      <c r="D4" s="78" t="s">
        <v>31</v>
      </c>
      <c r="E4" s="78">
        <v>1</v>
      </c>
      <c r="F4" s="78">
        <v>52</v>
      </c>
      <c r="G4" s="78" t="s">
        <v>420</v>
      </c>
      <c r="H4" s="78" t="s">
        <v>421</v>
      </c>
      <c r="I4" s="37" t="str">
        <f t="shared" ref="I4" si="0">IF(B4="","",B4*C4)</f>
        <v/>
      </c>
      <c r="J4" s="37" t="str">
        <f>IF(I4="","",I4/VLOOKUP(D4,'DEFINIÇÕES E CENÁRIOS'!$A$5:$C$11,3,FALSE))</f>
        <v/>
      </c>
      <c r="K4" s="37" t="str">
        <f t="shared" ref="K4" si="1">IF(J4="","",J4*52/12)</f>
        <v/>
      </c>
      <c r="L4" s="37" t="str">
        <f>IF(J4="","",J4*(1+'DEFINIÇÕES E CENÁRIOS'!$B$24))</f>
        <v/>
      </c>
    </row>
    <row r="5" spans="1:12" x14ac:dyDescent="0.35">
      <c r="A5" s="38" t="s">
        <v>101</v>
      </c>
      <c r="B5" s="34">
        <v>350</v>
      </c>
      <c r="C5" s="35">
        <v>1</v>
      </c>
      <c r="D5" s="35" t="s">
        <v>31</v>
      </c>
      <c r="E5" s="35">
        <v>1</v>
      </c>
      <c r="F5" s="35">
        <v>52</v>
      </c>
      <c r="G5" s="35" t="s">
        <v>102</v>
      </c>
      <c r="H5" s="35" t="s">
        <v>159</v>
      </c>
      <c r="I5" s="37">
        <f>IF(B5="","",B5*C5)</f>
        <v>350</v>
      </c>
      <c r="J5" s="37">
        <f>IF(I5="","",I5/VLOOKUP(D5,'DEFINIÇÕES E CENÁRIOS'!$A$5:$C$11,3,FALSE))</f>
        <v>350</v>
      </c>
      <c r="K5" s="37">
        <f>IF(J5="","",J5*52/12)</f>
        <v>1516.6666666666667</v>
      </c>
      <c r="L5" s="37">
        <f>IF(J5="","",J5*(1+'DEFINIÇÕES E CENÁRIOS'!$B$24))</f>
        <v>350</v>
      </c>
    </row>
    <row r="6" spans="1:12" x14ac:dyDescent="0.35">
      <c r="A6" s="38" t="s">
        <v>103</v>
      </c>
      <c r="B6" s="34">
        <v>120</v>
      </c>
      <c r="C6" s="35">
        <v>1</v>
      </c>
      <c r="D6" s="35" t="s">
        <v>35</v>
      </c>
      <c r="E6" s="35">
        <v>1</v>
      </c>
      <c r="F6" s="35">
        <v>52</v>
      </c>
      <c r="G6" s="35" t="s">
        <v>102</v>
      </c>
      <c r="H6" s="35" t="s">
        <v>160</v>
      </c>
      <c r="I6" s="37">
        <f t="shared" ref="I6:I25" si="2">IF(B6="","",B6*C6)</f>
        <v>120</v>
      </c>
      <c r="J6" s="37">
        <f>IF(I6="","",I6/VLOOKUP(D6,'DEFINIÇÕES E CENÁRIOS'!$A$5:$C$11,3,FALSE))</f>
        <v>27.692309822485374</v>
      </c>
      <c r="K6" s="37">
        <f t="shared" ref="K6:K25" si="3">IF(J6="","",J6*52/12)</f>
        <v>120.00000923076995</v>
      </c>
      <c r="L6" s="37">
        <f>IF(J6="","",J6*(1+'DEFINIÇÕES E CENÁRIOS'!$B$24))</f>
        <v>27.692309822485374</v>
      </c>
    </row>
    <row r="7" spans="1:12" x14ac:dyDescent="0.35">
      <c r="A7" s="38" t="s">
        <v>161</v>
      </c>
      <c r="B7" s="34">
        <v>40</v>
      </c>
      <c r="C7" s="35">
        <v>1</v>
      </c>
      <c r="D7" s="35" t="s">
        <v>35</v>
      </c>
      <c r="E7" s="35">
        <v>1</v>
      </c>
      <c r="F7" s="35">
        <v>52</v>
      </c>
      <c r="G7" s="35" t="s">
        <v>102</v>
      </c>
      <c r="H7" s="35" t="s">
        <v>89</v>
      </c>
      <c r="I7" s="37">
        <f t="shared" si="2"/>
        <v>40</v>
      </c>
      <c r="J7" s="37">
        <f>IF(I7="","",I7/VLOOKUP(D7,'DEFINIÇÕES E CENÁRIOS'!$A$5:$C$11,3,FALSE))</f>
        <v>9.2307699408284574</v>
      </c>
      <c r="K7" s="37">
        <f t="shared" si="3"/>
        <v>40.000003076923313</v>
      </c>
      <c r="L7" s="37">
        <f>IF(J7="","",J7*(1+'DEFINIÇÕES E CENÁRIOS'!$B$24))</f>
        <v>9.2307699408284574</v>
      </c>
    </row>
    <row r="8" spans="1:12" x14ac:dyDescent="0.35">
      <c r="A8" s="38" t="s">
        <v>162</v>
      </c>
      <c r="B8" s="34">
        <v>25</v>
      </c>
      <c r="C8" s="35">
        <v>1</v>
      </c>
      <c r="D8" s="35" t="s">
        <v>35</v>
      </c>
      <c r="E8" s="35">
        <v>1</v>
      </c>
      <c r="F8" s="35">
        <v>52</v>
      </c>
      <c r="G8" s="35" t="s">
        <v>102</v>
      </c>
      <c r="H8" s="35" t="s">
        <v>163</v>
      </c>
      <c r="I8" s="37">
        <f t="shared" si="2"/>
        <v>25</v>
      </c>
      <c r="J8" s="37">
        <f>IF(I8="","",I8/VLOOKUP(D8,'DEFINIÇÕES E CENÁRIOS'!$A$5:$C$11,3,FALSE))</f>
        <v>5.7692312130177861</v>
      </c>
      <c r="K8" s="37">
        <f t="shared" si="3"/>
        <v>25.000001923077075</v>
      </c>
      <c r="L8" s="37">
        <f>IF(J8="","",J8*(1+'DEFINIÇÕES E CENÁRIOS'!$B$24))</f>
        <v>5.7692312130177861</v>
      </c>
    </row>
    <row r="9" spans="1:12" x14ac:dyDescent="0.35">
      <c r="A9" s="76" t="s">
        <v>405</v>
      </c>
      <c r="B9" s="77"/>
      <c r="C9" s="78">
        <v>1</v>
      </c>
      <c r="D9" s="78" t="s">
        <v>31</v>
      </c>
      <c r="E9" s="78">
        <v>1</v>
      </c>
      <c r="F9" s="78">
        <v>52</v>
      </c>
      <c r="G9" s="78" t="s">
        <v>420</v>
      </c>
      <c r="H9" s="78" t="s">
        <v>421</v>
      </c>
      <c r="I9" s="37" t="str">
        <f t="shared" si="2"/>
        <v/>
      </c>
      <c r="J9" s="37" t="str">
        <f>IF(I9="","",I9/VLOOKUP(D9,'DEFINIÇÕES E CENÁRIOS'!$A$5:$C$11,3,FALSE))</f>
        <v/>
      </c>
      <c r="K9" s="37" t="str">
        <f t="shared" si="3"/>
        <v/>
      </c>
      <c r="L9" s="37" t="str">
        <f>IF(J9="","",J9*(1+'DEFINIÇÕES E CENÁRIOS'!$B$24))</f>
        <v/>
      </c>
    </row>
    <row r="10" spans="1:12" x14ac:dyDescent="0.35">
      <c r="A10" s="38" t="s">
        <v>164</v>
      </c>
      <c r="B10" s="34">
        <v>70</v>
      </c>
      <c r="C10" s="35">
        <v>1</v>
      </c>
      <c r="D10" s="35" t="s">
        <v>35</v>
      </c>
      <c r="E10" s="35">
        <v>1</v>
      </c>
      <c r="F10" s="35">
        <v>52</v>
      </c>
      <c r="G10" s="35" t="s">
        <v>102</v>
      </c>
      <c r="H10" s="35" t="s">
        <v>165</v>
      </c>
      <c r="I10" s="37">
        <f t="shared" si="2"/>
        <v>70</v>
      </c>
      <c r="J10" s="37">
        <f>IF(I10="","",I10/VLOOKUP(D10,'DEFINIÇÕES E CENÁRIOS'!$A$5:$C$11,3,FALSE))</f>
        <v>16.153847396449802</v>
      </c>
      <c r="K10" s="37">
        <f t="shared" si="3"/>
        <v>70.000005384615804</v>
      </c>
      <c r="L10" s="37">
        <f>IF(J10="","",J10*(1+'DEFINIÇÕES E CENÁRIOS'!$B$24))</f>
        <v>16.153847396449802</v>
      </c>
    </row>
    <row r="11" spans="1:12" x14ac:dyDescent="0.35">
      <c r="A11" s="38" t="s">
        <v>166</v>
      </c>
      <c r="B11" s="34">
        <v>30</v>
      </c>
      <c r="C11" s="35">
        <v>1</v>
      </c>
      <c r="D11" s="35" t="s">
        <v>35</v>
      </c>
      <c r="E11" s="35">
        <v>1</v>
      </c>
      <c r="F11" s="35">
        <v>52</v>
      </c>
      <c r="G11" s="35" t="s">
        <v>102</v>
      </c>
      <c r="H11" s="35" t="s">
        <v>167</v>
      </c>
      <c r="I11" s="37">
        <f t="shared" si="2"/>
        <v>30</v>
      </c>
      <c r="J11" s="37">
        <f>IF(I11="","",I11/VLOOKUP(D11,'DEFINIÇÕES E CENÁRIOS'!$A$5:$C$11,3,FALSE))</f>
        <v>6.9230774556213435</v>
      </c>
      <c r="K11" s="37">
        <f t="shared" si="3"/>
        <v>30.000002307692487</v>
      </c>
      <c r="L11" s="37">
        <f>IF(J11="","",J11*(1+'DEFINIÇÕES E CENÁRIOS'!$B$24))</f>
        <v>6.9230774556213435</v>
      </c>
    </row>
    <row r="12" spans="1:12" x14ac:dyDescent="0.35">
      <c r="A12" s="76" t="s">
        <v>406</v>
      </c>
      <c r="B12" s="77"/>
      <c r="C12" s="78">
        <v>1</v>
      </c>
      <c r="D12" s="78" t="s">
        <v>31</v>
      </c>
      <c r="E12" s="78">
        <v>1</v>
      </c>
      <c r="F12" s="78">
        <v>52</v>
      </c>
      <c r="G12" s="78" t="s">
        <v>420</v>
      </c>
      <c r="H12" s="78" t="s">
        <v>421</v>
      </c>
      <c r="I12" s="37" t="str">
        <f t="shared" si="2"/>
        <v/>
      </c>
      <c r="J12" s="37" t="str">
        <f>IF(I12="","",I12/VLOOKUP(D12,'DEFINIÇÕES E CENÁRIOS'!$A$5:$C$11,3,FALSE))</f>
        <v/>
      </c>
      <c r="K12" s="37" t="str">
        <f t="shared" si="3"/>
        <v/>
      </c>
      <c r="L12" s="37" t="str">
        <f>IF(J12="","",J12*(1+'DEFINIÇÕES E CENÁRIOS'!$B$24))</f>
        <v/>
      </c>
    </row>
    <row r="13" spans="1:12" x14ac:dyDescent="0.35">
      <c r="A13" s="38" t="s">
        <v>104</v>
      </c>
      <c r="B13" s="34">
        <v>130</v>
      </c>
      <c r="C13" s="35">
        <v>1</v>
      </c>
      <c r="D13" s="35" t="s">
        <v>35</v>
      </c>
      <c r="E13" s="35">
        <v>1</v>
      </c>
      <c r="F13" s="35">
        <v>52</v>
      </c>
      <c r="G13" s="35" t="s">
        <v>102</v>
      </c>
      <c r="H13" s="35" t="s">
        <v>168</v>
      </c>
      <c r="I13" s="37">
        <f t="shared" si="2"/>
        <v>130</v>
      </c>
      <c r="J13" s="37">
        <f>IF(I13="","",I13/VLOOKUP(D13,'DEFINIÇÕES E CENÁRIOS'!$A$5:$C$11,3,FALSE))</f>
        <v>30.000002307692487</v>
      </c>
      <c r="K13" s="37">
        <f t="shared" si="3"/>
        <v>130.00001000000077</v>
      </c>
      <c r="L13" s="37">
        <f>IF(J13="","",J13*(1+'DEFINIÇÕES E CENÁRIOS'!$B$24))</f>
        <v>30.000002307692487</v>
      </c>
    </row>
    <row r="14" spans="1:12" x14ac:dyDescent="0.35">
      <c r="A14" s="38" t="s">
        <v>169</v>
      </c>
      <c r="B14" s="34">
        <v>20</v>
      </c>
      <c r="C14" s="35">
        <v>1</v>
      </c>
      <c r="D14" s="35" t="s">
        <v>35</v>
      </c>
      <c r="E14" s="35">
        <v>1</v>
      </c>
      <c r="F14" s="35">
        <v>52</v>
      </c>
      <c r="G14" s="35" t="s">
        <v>105</v>
      </c>
      <c r="H14" s="35" t="s">
        <v>170</v>
      </c>
      <c r="I14" s="37">
        <f t="shared" si="2"/>
        <v>20</v>
      </c>
      <c r="J14" s="37">
        <f>IF(I14="","",I14/VLOOKUP(D14,'DEFINIÇÕES E CENÁRIOS'!$A$5:$C$11,3,FALSE))</f>
        <v>4.6153849704142287</v>
      </c>
      <c r="K14" s="37">
        <f t="shared" si="3"/>
        <v>20.000001538461657</v>
      </c>
      <c r="L14" s="37">
        <f>IF(J14="","",J14*(1+'DEFINIÇÕES E CENÁRIOS'!$B$24))</f>
        <v>4.6153849704142287</v>
      </c>
    </row>
    <row r="15" spans="1:12" x14ac:dyDescent="0.35">
      <c r="A15" s="76" t="s">
        <v>407</v>
      </c>
      <c r="B15" s="77"/>
      <c r="C15" s="78">
        <v>1</v>
      </c>
      <c r="D15" s="78" t="s">
        <v>31</v>
      </c>
      <c r="E15" s="78">
        <v>1</v>
      </c>
      <c r="F15" s="78">
        <v>52</v>
      </c>
      <c r="G15" s="78" t="s">
        <v>420</v>
      </c>
      <c r="H15" s="78" t="s">
        <v>421</v>
      </c>
      <c r="I15" s="37" t="str">
        <f t="shared" si="2"/>
        <v/>
      </c>
      <c r="J15" s="37" t="str">
        <f>IF(I15="","",I15/VLOOKUP(D15,'DEFINIÇÕES E CENÁRIOS'!$A$5:$C$11,3,FALSE))</f>
        <v/>
      </c>
      <c r="K15" s="37" t="str">
        <f t="shared" si="3"/>
        <v/>
      </c>
      <c r="L15" s="37" t="str">
        <f>IF(J15="","",J15*(1+'DEFINIÇÕES E CENÁRIOS'!$B$24))</f>
        <v/>
      </c>
    </row>
    <row r="16" spans="1:12" x14ac:dyDescent="0.35">
      <c r="A16" s="38" t="s">
        <v>171</v>
      </c>
      <c r="B16" s="34">
        <v>50</v>
      </c>
      <c r="C16" s="35">
        <v>1</v>
      </c>
      <c r="D16" s="35" t="s">
        <v>31</v>
      </c>
      <c r="E16" s="35">
        <v>1</v>
      </c>
      <c r="F16" s="35">
        <v>52</v>
      </c>
      <c r="G16" s="35" t="s">
        <v>102</v>
      </c>
      <c r="H16" s="35" t="s">
        <v>172</v>
      </c>
      <c r="I16" s="37">
        <f t="shared" si="2"/>
        <v>50</v>
      </c>
      <c r="J16" s="37">
        <f>IF(I16="","",I16/VLOOKUP(D16,'DEFINIÇÕES E CENÁRIOS'!$A$5:$C$11,3,FALSE))</f>
        <v>50</v>
      </c>
      <c r="K16" s="37">
        <f t="shared" si="3"/>
        <v>216.66666666666666</v>
      </c>
      <c r="L16" s="37">
        <f>IF(J16="","",J16*(1+'DEFINIÇÕES E CENÁRIOS'!$B$24))</f>
        <v>50</v>
      </c>
    </row>
    <row r="17" spans="1:12" x14ac:dyDescent="0.35">
      <c r="A17" s="76" t="s">
        <v>408</v>
      </c>
      <c r="B17" s="77"/>
      <c r="C17" s="78">
        <v>1</v>
      </c>
      <c r="D17" s="78" t="s">
        <v>31</v>
      </c>
      <c r="E17" s="78">
        <v>1</v>
      </c>
      <c r="F17" s="78">
        <v>52</v>
      </c>
      <c r="G17" s="78" t="s">
        <v>420</v>
      </c>
      <c r="H17" s="78" t="s">
        <v>421</v>
      </c>
      <c r="I17" s="37" t="str">
        <f t="shared" si="2"/>
        <v/>
      </c>
      <c r="J17" s="37" t="str">
        <f>IF(I17="","",I17/VLOOKUP(D17,'DEFINIÇÕES E CENÁRIOS'!$A$5:$C$11,3,FALSE))</f>
        <v/>
      </c>
      <c r="K17" s="37" t="str">
        <f t="shared" si="3"/>
        <v/>
      </c>
      <c r="L17" s="37" t="str">
        <f>IF(J17="","",J17*(1+'DEFINIÇÕES E CENÁRIOS'!$B$24))</f>
        <v/>
      </c>
    </row>
    <row r="18" spans="1:12" x14ac:dyDescent="0.35">
      <c r="A18" s="38" t="s">
        <v>173</v>
      </c>
      <c r="B18" s="34">
        <v>0</v>
      </c>
      <c r="C18" s="35">
        <v>1</v>
      </c>
      <c r="D18" s="35" t="s">
        <v>35</v>
      </c>
      <c r="E18" s="35">
        <v>1</v>
      </c>
      <c r="F18" s="35">
        <v>52</v>
      </c>
      <c r="G18" s="35" t="s">
        <v>102</v>
      </c>
      <c r="H18" s="35" t="s">
        <v>174</v>
      </c>
      <c r="I18" s="37">
        <f t="shared" si="2"/>
        <v>0</v>
      </c>
      <c r="J18" s="37">
        <f>IF(I18="","",I18/VLOOKUP(D18,'DEFINIÇÕES E CENÁRIOS'!$A$5:$C$11,3,FALSE))</f>
        <v>0</v>
      </c>
      <c r="K18" s="37">
        <f t="shared" si="3"/>
        <v>0</v>
      </c>
      <c r="L18" s="37">
        <f>IF(J18="","",J18*(1+'DEFINIÇÕES E CENÁRIOS'!$B$24))</f>
        <v>0</v>
      </c>
    </row>
    <row r="19" spans="1:12" x14ac:dyDescent="0.35">
      <c r="A19" s="39" t="s">
        <v>175</v>
      </c>
      <c r="B19" s="34">
        <v>20</v>
      </c>
      <c r="C19" s="35">
        <v>1</v>
      </c>
      <c r="D19" s="35" t="s">
        <v>35</v>
      </c>
      <c r="E19" s="35">
        <v>1</v>
      </c>
      <c r="F19" s="35">
        <v>52</v>
      </c>
      <c r="G19" s="35" t="s">
        <v>105</v>
      </c>
      <c r="H19" s="35" t="s">
        <v>176</v>
      </c>
      <c r="I19" s="37">
        <f t="shared" si="2"/>
        <v>20</v>
      </c>
      <c r="J19" s="37">
        <f>IF(I19="","",I19/VLOOKUP(D19,'DEFINIÇÕES E CENÁRIOS'!$A$5:$C$11,3,FALSE))</f>
        <v>4.6153849704142287</v>
      </c>
      <c r="K19" s="37">
        <f t="shared" si="3"/>
        <v>20.000001538461657</v>
      </c>
      <c r="L19" s="37">
        <f>IF(J19="","",J19*(1+'DEFINIÇÕES E CENÁRIOS'!$B$24))</f>
        <v>4.6153849704142287</v>
      </c>
    </row>
    <row r="20" spans="1:12" x14ac:dyDescent="0.35">
      <c r="A20" s="76" t="s">
        <v>409</v>
      </c>
      <c r="B20" s="77"/>
      <c r="C20" s="78">
        <v>1</v>
      </c>
      <c r="D20" s="78" t="s">
        <v>31</v>
      </c>
      <c r="E20" s="78">
        <v>1</v>
      </c>
      <c r="F20" s="78">
        <v>52</v>
      </c>
      <c r="G20" s="78" t="s">
        <v>420</v>
      </c>
      <c r="H20" s="78" t="s">
        <v>421</v>
      </c>
      <c r="I20" s="37" t="str">
        <f t="shared" si="2"/>
        <v/>
      </c>
      <c r="J20" s="37" t="str">
        <f>IF(I20="","",I20/VLOOKUP(D20,'DEFINIÇÕES E CENÁRIOS'!$A$5:$C$11,3,FALSE))</f>
        <v/>
      </c>
      <c r="K20" s="37" t="str">
        <f t="shared" si="3"/>
        <v/>
      </c>
      <c r="L20" s="37" t="str">
        <f>IF(J20="","",J20*(1+'DEFINIÇÕES E CENÁRIOS'!$B$24))</f>
        <v/>
      </c>
    </row>
    <row r="21" spans="1:12" x14ac:dyDescent="0.35">
      <c r="A21" s="38" t="s">
        <v>177</v>
      </c>
      <c r="B21" s="34">
        <v>30</v>
      </c>
      <c r="C21" s="35">
        <v>1</v>
      </c>
      <c r="D21" s="35" t="s">
        <v>35</v>
      </c>
      <c r="E21" s="35">
        <v>1</v>
      </c>
      <c r="F21" s="35">
        <v>52</v>
      </c>
      <c r="G21" s="35" t="s">
        <v>105</v>
      </c>
      <c r="H21" s="35" t="s">
        <v>178</v>
      </c>
      <c r="I21" s="37">
        <f t="shared" si="2"/>
        <v>30</v>
      </c>
      <c r="J21" s="37">
        <f>IF(I21="","",I21/VLOOKUP(D21,'DEFINIÇÕES E CENÁRIOS'!$A$5:$C$11,3,FALSE))</f>
        <v>6.9230774556213435</v>
      </c>
      <c r="K21" s="37">
        <f t="shared" si="3"/>
        <v>30.000002307692487</v>
      </c>
      <c r="L21" s="37">
        <f>IF(J21="","",J21*(1+'DEFINIÇÕES E CENÁRIOS'!$B$24))</f>
        <v>6.9230774556213435</v>
      </c>
    </row>
    <row r="22" spans="1:12" x14ac:dyDescent="0.35">
      <c r="A22" s="38" t="s">
        <v>179</v>
      </c>
      <c r="B22" s="34">
        <v>5</v>
      </c>
      <c r="C22" s="35">
        <v>1</v>
      </c>
      <c r="D22" s="35" t="s">
        <v>35</v>
      </c>
      <c r="E22" s="35">
        <v>1</v>
      </c>
      <c r="F22" s="35">
        <v>52</v>
      </c>
      <c r="G22" s="35" t="s">
        <v>105</v>
      </c>
      <c r="H22" s="35" t="s">
        <v>180</v>
      </c>
      <c r="I22" s="37">
        <f t="shared" si="2"/>
        <v>5</v>
      </c>
      <c r="J22" s="37">
        <f>IF(I22="","",I22/VLOOKUP(D22,'DEFINIÇÕES E CENÁRIOS'!$A$5:$C$11,3,FALSE))</f>
        <v>1.1538462426035572</v>
      </c>
      <c r="K22" s="37">
        <f t="shared" si="3"/>
        <v>5.0000003846154142</v>
      </c>
      <c r="L22" s="37">
        <f>IF(J22="","",J22*(1+'DEFINIÇÕES E CENÁRIOS'!$B$24))</f>
        <v>1.1538462426035572</v>
      </c>
    </row>
    <row r="23" spans="1:12" x14ac:dyDescent="0.35">
      <c r="A23" s="76" t="s">
        <v>410</v>
      </c>
      <c r="B23" s="77"/>
      <c r="C23" s="78">
        <v>1</v>
      </c>
      <c r="D23" s="78" t="s">
        <v>31</v>
      </c>
      <c r="E23" s="78">
        <v>1</v>
      </c>
      <c r="F23" s="78">
        <v>52</v>
      </c>
      <c r="G23" s="78" t="s">
        <v>420</v>
      </c>
      <c r="H23" s="78" t="s">
        <v>421</v>
      </c>
      <c r="I23" s="37" t="str">
        <f t="shared" si="2"/>
        <v/>
      </c>
      <c r="J23" s="37" t="str">
        <f>IF(I23="","",I23/VLOOKUP(D23,'DEFINIÇÕES E CENÁRIOS'!$A$5:$C$11,3,FALSE))</f>
        <v/>
      </c>
      <c r="K23" s="37" t="str">
        <f t="shared" si="3"/>
        <v/>
      </c>
      <c r="L23" s="37" t="str">
        <f>IF(J23="","",J23*(1+'DEFINIÇÕES E CENÁRIOS'!$B$24))</f>
        <v/>
      </c>
    </row>
    <row r="24" spans="1:12" x14ac:dyDescent="0.35">
      <c r="A24" s="38" t="s">
        <v>106</v>
      </c>
      <c r="B24" s="34">
        <v>15</v>
      </c>
      <c r="C24" s="35">
        <v>1</v>
      </c>
      <c r="D24" s="35" t="s">
        <v>31</v>
      </c>
      <c r="E24" s="35">
        <v>1</v>
      </c>
      <c r="F24" s="35">
        <v>52</v>
      </c>
      <c r="G24" s="35" t="s">
        <v>105</v>
      </c>
      <c r="H24" s="35" t="s">
        <v>181</v>
      </c>
      <c r="I24" s="37">
        <f t="shared" si="2"/>
        <v>15</v>
      </c>
      <c r="J24" s="37">
        <f>IF(I24="","",I24/VLOOKUP(D24,'DEFINIÇÕES E CENÁRIOS'!$A$5:$C$11,3,FALSE))</f>
        <v>15</v>
      </c>
      <c r="K24" s="37">
        <f t="shared" si="3"/>
        <v>65</v>
      </c>
      <c r="L24" s="37">
        <f>IF(J24="","",J24*(1+'DEFINIÇÕES E CENÁRIOS'!$B$24))</f>
        <v>15</v>
      </c>
    </row>
    <row r="25" spans="1:12" x14ac:dyDescent="0.35">
      <c r="A25" s="38" t="s">
        <v>182</v>
      </c>
      <c r="B25" s="34">
        <v>0</v>
      </c>
      <c r="C25" s="35">
        <v>1</v>
      </c>
      <c r="D25" s="35" t="s">
        <v>31</v>
      </c>
      <c r="E25" s="35">
        <v>1</v>
      </c>
      <c r="F25" s="35">
        <v>52</v>
      </c>
      <c r="G25" s="35" t="s">
        <v>105</v>
      </c>
      <c r="H25" s="35"/>
      <c r="I25" s="37">
        <f t="shared" si="2"/>
        <v>0</v>
      </c>
      <c r="J25" s="37">
        <f>IF(I25="","",I25/VLOOKUP(D25,'DEFINIÇÕES E CENÁRIOS'!$A$5:$C$11,3,FALSE))</f>
        <v>0</v>
      </c>
      <c r="K25" s="37">
        <f t="shared" si="3"/>
        <v>0</v>
      </c>
      <c r="L25" s="37">
        <f>IF(J25="","",J25*(1+'DEFINIÇÕES E CENÁRIOS'!$B$24))</f>
        <v>0</v>
      </c>
    </row>
    <row r="27" spans="1:12" x14ac:dyDescent="0.35">
      <c r="A27" s="7" t="s">
        <v>107</v>
      </c>
      <c r="I27" s="40">
        <f>IF(I4&lt;&gt;"",I4,SUMIF(I5:I8,"&gt;0"))+IF(I9&lt;&gt;"",I9,SUMIF(I10:I11,"&gt;0"))+IF(I12&lt;&gt;"",I12,SUMIF(I13:I14,"&gt;0"))+IF(I15&lt;&gt;"",I15,SUMIF(I16:I16,"&gt;0"))+IF(I17&lt;&gt;"",I17,SUMIF(I18:I19,"&gt;0"))+IF(I20&lt;&gt;"",I20,SUMIF(I21:I22,"&gt;0"))+IF(I23&lt;&gt;"",I23,SUMIF(I24:I25,"&gt;0"))</f>
        <v>905</v>
      </c>
      <c r="J27" s="40">
        <f>IF(J4&lt;&gt;"",J4,SUMIF(J5:J8,"&gt;0"))+IF(J9&lt;&gt;"",J9,SUMIF(J10:J11,"&gt;0"))+IF(J12&lt;&gt;"",J12,SUMIF(J13:J14,"&gt;0"))+IF(J15&lt;&gt;"",J15,SUMIF(J16:J16,"&gt;0"))+IF(J17&lt;&gt;"",J17,SUMIF(J18:J19,"&gt;0"))+IF(J20&lt;&gt;"",J20,SUMIF(J21:J22,"&gt;0"))+IF(J23&lt;&gt;"",J23,SUMIF(J24:J25,"&gt;0"))</f>
        <v>528.07693177514864</v>
      </c>
      <c r="K27" s="40">
        <f>IF(K4&lt;&gt;"",K4,SUMIF(K5:K8,"&gt;0"))+IF(K9&lt;&gt;"",K9,SUMIF(K10:K11,"&gt;0"))+IF(K12&lt;&gt;"",K12,SUMIF(K13:K14,"&gt;0"))+IF(K15&lt;&gt;"",K15,SUMIF(K16:K16,"&gt;0"))+IF(K17&lt;&gt;"",K17,SUMIF(K18:K19,"&gt;0"))+IF(K20&lt;&gt;"",K20,SUMIF(K21:K22,"&gt;0"))+IF(K23&lt;&gt;"",K23,SUMIF(K24:K25,"&gt;0"))</f>
        <v>2288.3333710256443</v>
      </c>
      <c r="L27" s="40">
        <f>IF(L4&lt;&gt;"",L4,SUMIF(L5:L8,"&gt;0"))+IF(L9&lt;&gt;"",L9,SUMIF(L10:L11,"&gt;0"))+IF(L12&lt;&gt;"",L12,SUMIF(L13:L14,"&gt;0"))+IF(L15&lt;&gt;"",L15,SUMIF(L16:L16,"&gt;0"))+IF(L17&lt;&gt;"",L17,SUMIF(L18:L19,"&gt;0"))+IF(L20&lt;&gt;"",L20,SUMIF(L21:L22,"&gt;0"))+IF(L23&lt;&gt;"",L23,SUMIF(L24:L25,"&gt;0"))</f>
        <v>528.07693177514864</v>
      </c>
    </row>
    <row r="29" spans="1:12" ht="16" x14ac:dyDescent="0.4">
      <c r="A29" s="6" t="s">
        <v>417</v>
      </c>
    </row>
    <row r="30" spans="1:12" x14ac:dyDescent="0.35">
      <c r="A30" s="8" t="s">
        <v>462</v>
      </c>
    </row>
    <row r="31" spans="1:12" x14ac:dyDescent="0.35">
      <c r="A31" s="76" t="s">
        <v>463</v>
      </c>
    </row>
    <row r="32" spans="1:12" x14ac:dyDescent="0.35">
      <c r="A32" s="9" t="s">
        <v>418</v>
      </c>
    </row>
    <row r="33" spans="1:1" x14ac:dyDescent="0.35">
      <c r="A33" s="7" t="s">
        <v>419</v>
      </c>
    </row>
  </sheetData>
  <sheetProtection algorithmName="SHA-512" hashValue="4nRvPG3zH+HQ58PnmXc0vK7lY8bWWvywY2Rw2oTDu3BNEhZXQxc3vEr0ch99+WKDA8WbaPZG28cKcsqAkyCXmQ==" saltValue="KTpp7OIxR4BBrpDq8kwXhw==" spinCount="100000" sheet="1" objects="1" scenarios="1"/>
  <dataValidations count="2">
    <dataValidation type="list" allowBlank="1" showInputMessage="1" showErrorMessage="1" sqref="D4:D25" xr:uid="{C5AB513B-EFAD-4905-850F-2F2AF1958971}">
      <formula1>"semanal,quinzenal,mensal,bimestral,trimestral,semestral,anual"</formula1>
    </dataValidation>
    <dataValidation type="list" allowBlank="1" showInputMessage="1" showErrorMessage="1" sqref="G4:G25" xr:uid="{D8C45F0A-C72F-47A3-88DC-6B518CE4B36B}">
      <formula1>"essencial,opcional"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3FD38-A3E2-459C-9D93-013FE7C97E16}">
  <sheetPr>
    <tabColor rgb="FF4472C4"/>
  </sheetPr>
  <dimension ref="A1:L33"/>
  <sheetViews>
    <sheetView workbookViewId="0">
      <pane ySplit="3" topLeftCell="A4" activePane="bottomLeft" state="frozen"/>
      <selection pane="bottomLeft" activeCell="B9" sqref="B9"/>
    </sheetView>
  </sheetViews>
  <sheetFormatPr defaultRowHeight="14.5" x14ac:dyDescent="0.35"/>
  <cols>
    <col min="1" max="1" width="35.54296875" customWidth="1"/>
    <col min="2" max="4" width="17.81640625" customWidth="1"/>
    <col min="8" max="8" width="24.81640625" customWidth="1"/>
    <col min="9" max="12" width="21.36328125" customWidth="1"/>
  </cols>
  <sheetData>
    <row r="1" spans="1:12" ht="18.5" x14ac:dyDescent="0.45">
      <c r="A1" s="2" t="s">
        <v>108</v>
      </c>
    </row>
    <row r="3" spans="1:12" x14ac:dyDescent="0.35">
      <c r="A3" s="15" t="s">
        <v>60</v>
      </c>
      <c r="B3" s="15" t="s">
        <v>92</v>
      </c>
      <c r="C3" s="15" t="s">
        <v>93</v>
      </c>
      <c r="D3" s="15" t="s">
        <v>28</v>
      </c>
      <c r="E3" s="15" t="s">
        <v>94</v>
      </c>
      <c r="F3" s="15" t="s">
        <v>95</v>
      </c>
      <c r="G3" s="15" t="s">
        <v>96</v>
      </c>
      <c r="H3" s="15" t="s">
        <v>63</v>
      </c>
      <c r="I3" s="15" t="s">
        <v>97</v>
      </c>
      <c r="J3" s="15" t="s">
        <v>98</v>
      </c>
      <c r="K3" s="15" t="s">
        <v>99</v>
      </c>
      <c r="L3" s="15" t="s">
        <v>100</v>
      </c>
    </row>
    <row r="4" spans="1:12" x14ac:dyDescent="0.35">
      <c r="A4" s="76" t="s">
        <v>411</v>
      </c>
      <c r="B4" s="77"/>
      <c r="C4" s="78">
        <v>1</v>
      </c>
      <c r="D4" s="78" t="s">
        <v>31</v>
      </c>
      <c r="E4" s="78">
        <v>1</v>
      </c>
      <c r="F4" s="78">
        <v>52</v>
      </c>
      <c r="G4" s="78" t="s">
        <v>420</v>
      </c>
      <c r="H4" s="78" t="s">
        <v>421</v>
      </c>
      <c r="I4" s="37" t="str">
        <f t="shared" ref="I4" si="0">IF(B4="","",B4*C4)</f>
        <v/>
      </c>
      <c r="J4" s="37" t="str">
        <f>IF(I4="","",I4/VLOOKUP(D4,'DEFINIÇÕES E CENÁRIOS'!$A$5:$C$11,3,FALSE))</f>
        <v/>
      </c>
      <c r="K4" s="37" t="str">
        <f t="shared" ref="K4" si="1">IF(J4="","",J4*52/12)</f>
        <v/>
      </c>
      <c r="L4" s="37" t="str">
        <f>IF(J4="","",J4*(1+'DEFINIÇÕES E CENÁRIOS'!$B$24))</f>
        <v/>
      </c>
    </row>
    <row r="5" spans="1:12" x14ac:dyDescent="0.35">
      <c r="A5" s="38" t="s">
        <v>183</v>
      </c>
      <c r="B5" s="34">
        <v>100</v>
      </c>
      <c r="C5" s="35">
        <v>1</v>
      </c>
      <c r="D5" s="35" t="s">
        <v>31</v>
      </c>
      <c r="E5" s="35">
        <v>1</v>
      </c>
      <c r="F5" s="35">
        <v>52</v>
      </c>
      <c r="G5" s="35" t="s">
        <v>102</v>
      </c>
      <c r="H5" s="35" t="s">
        <v>184</v>
      </c>
      <c r="I5" s="37">
        <f>IF(B5="","",B5*C5)</f>
        <v>100</v>
      </c>
      <c r="J5" s="37">
        <f>IF(I5="","",I5/VLOOKUP(D5,'DEFINIÇÕES E CENÁRIOS'!$A$5:$C$11,3,FALSE))</f>
        <v>100</v>
      </c>
      <c r="K5" s="37">
        <f>IF(J5="","",J5*52/12)</f>
        <v>433.33333333333331</v>
      </c>
      <c r="L5" s="37">
        <f>IF(J5="","",J5*(1+'DEFINIÇÕES E CENÁRIOS'!$B$24))</f>
        <v>100</v>
      </c>
    </row>
    <row r="6" spans="1:12" x14ac:dyDescent="0.35">
      <c r="A6" s="38" t="s">
        <v>185</v>
      </c>
      <c r="B6" s="34">
        <v>25</v>
      </c>
      <c r="C6" s="35">
        <v>1</v>
      </c>
      <c r="D6" s="35" t="s">
        <v>31</v>
      </c>
      <c r="E6" s="35">
        <v>1</v>
      </c>
      <c r="F6" s="35">
        <v>52</v>
      </c>
      <c r="G6" s="35" t="s">
        <v>105</v>
      </c>
      <c r="H6" s="35" t="s">
        <v>186</v>
      </c>
      <c r="I6" s="37">
        <f t="shared" ref="I6:I25" si="2">IF(B6="","",B6*C6)</f>
        <v>25</v>
      </c>
      <c r="J6" s="37">
        <f>IF(I6="","",I6/VLOOKUP(D6,'DEFINIÇÕES E CENÁRIOS'!$A$5:$C$11,3,FALSE))</f>
        <v>25</v>
      </c>
      <c r="K6" s="37">
        <f t="shared" ref="K6:K25" si="3">IF(J6="","",J6*52/12)</f>
        <v>108.33333333333333</v>
      </c>
      <c r="L6" s="37">
        <f>IF(J6="","",J6*(1+'DEFINIÇÕES E CENÁRIOS'!$B$24))</f>
        <v>25</v>
      </c>
    </row>
    <row r="7" spans="1:12" x14ac:dyDescent="0.35">
      <c r="A7" s="38" t="s">
        <v>187</v>
      </c>
      <c r="B7" s="34">
        <v>30</v>
      </c>
      <c r="C7" s="35">
        <v>1</v>
      </c>
      <c r="D7" s="35" t="s">
        <v>31</v>
      </c>
      <c r="E7" s="35">
        <v>1</v>
      </c>
      <c r="F7" s="35">
        <v>52</v>
      </c>
      <c r="G7" s="35" t="s">
        <v>105</v>
      </c>
      <c r="H7" s="35" t="s">
        <v>188</v>
      </c>
      <c r="I7" s="37">
        <f t="shared" si="2"/>
        <v>30</v>
      </c>
      <c r="J7" s="37">
        <f>IF(I7="","",I7/VLOOKUP(D7,'DEFINIÇÕES E CENÁRIOS'!$A$5:$C$11,3,FALSE))</f>
        <v>30</v>
      </c>
      <c r="K7" s="37">
        <f t="shared" si="3"/>
        <v>130</v>
      </c>
      <c r="L7" s="37">
        <f>IF(J7="","",J7*(1+'DEFINIÇÕES E CENÁRIOS'!$B$24))</f>
        <v>30</v>
      </c>
    </row>
    <row r="8" spans="1:12" x14ac:dyDescent="0.35">
      <c r="A8" s="38" t="s">
        <v>189</v>
      </c>
      <c r="B8" s="34">
        <v>20</v>
      </c>
      <c r="C8" s="35">
        <v>1</v>
      </c>
      <c r="D8" s="35" t="s">
        <v>31</v>
      </c>
      <c r="E8" s="35">
        <v>1</v>
      </c>
      <c r="F8" s="35">
        <v>52</v>
      </c>
      <c r="G8" s="35" t="s">
        <v>105</v>
      </c>
      <c r="H8" s="35" t="s">
        <v>190</v>
      </c>
      <c r="I8" s="37">
        <f t="shared" si="2"/>
        <v>20</v>
      </c>
      <c r="J8" s="37">
        <f>IF(I8="","",I8/VLOOKUP(D8,'DEFINIÇÕES E CENÁRIOS'!$A$5:$C$11,3,FALSE))</f>
        <v>20</v>
      </c>
      <c r="K8" s="37">
        <f t="shared" si="3"/>
        <v>86.666666666666671</v>
      </c>
      <c r="L8" s="37">
        <f>IF(J8="","",J8*(1+'DEFINIÇÕES E CENÁRIOS'!$B$24))</f>
        <v>20</v>
      </c>
    </row>
    <row r="9" spans="1:12" x14ac:dyDescent="0.35">
      <c r="A9" s="76" t="s">
        <v>412</v>
      </c>
      <c r="B9" s="77"/>
      <c r="C9" s="78">
        <v>1</v>
      </c>
      <c r="D9" s="78" t="s">
        <v>31</v>
      </c>
      <c r="E9" s="78">
        <v>1</v>
      </c>
      <c r="F9" s="78">
        <v>52</v>
      </c>
      <c r="G9" s="78" t="s">
        <v>420</v>
      </c>
      <c r="H9" s="78" t="s">
        <v>421</v>
      </c>
      <c r="I9" s="37" t="str">
        <f t="shared" si="2"/>
        <v/>
      </c>
      <c r="J9" s="37" t="str">
        <f>IF(I9="","",I9/VLOOKUP(D9,'DEFINIÇÕES E CENÁRIOS'!$A$5:$C$11,3,FALSE))</f>
        <v/>
      </c>
      <c r="K9" s="37" t="str">
        <f t="shared" si="3"/>
        <v/>
      </c>
      <c r="L9" s="37" t="str">
        <f>IF(J9="","",J9*(1+'DEFINIÇÕES E CENÁRIOS'!$B$24))</f>
        <v/>
      </c>
    </row>
    <row r="10" spans="1:12" x14ac:dyDescent="0.35">
      <c r="A10" s="38" t="s">
        <v>191</v>
      </c>
      <c r="B10" s="34">
        <v>25</v>
      </c>
      <c r="C10" s="35">
        <v>1</v>
      </c>
      <c r="D10" s="35" t="s">
        <v>31</v>
      </c>
      <c r="E10" s="35">
        <v>1</v>
      </c>
      <c r="F10" s="35">
        <v>52</v>
      </c>
      <c r="G10" s="35" t="s">
        <v>105</v>
      </c>
      <c r="H10" s="35" t="s">
        <v>192</v>
      </c>
      <c r="I10" s="37">
        <f t="shared" si="2"/>
        <v>25</v>
      </c>
      <c r="J10" s="37">
        <f>IF(I10="","",I10/VLOOKUP(D10,'DEFINIÇÕES E CENÁRIOS'!$A$5:$C$11,3,FALSE))</f>
        <v>25</v>
      </c>
      <c r="K10" s="37">
        <f t="shared" si="3"/>
        <v>108.33333333333333</v>
      </c>
      <c r="L10" s="37">
        <f>IF(J10="","",J10*(1+'DEFINIÇÕES E CENÁRIOS'!$B$24))</f>
        <v>25</v>
      </c>
    </row>
    <row r="11" spans="1:12" x14ac:dyDescent="0.35">
      <c r="A11" s="38" t="s">
        <v>193</v>
      </c>
      <c r="B11" s="34">
        <v>50</v>
      </c>
      <c r="C11" s="35">
        <v>1</v>
      </c>
      <c r="D11" s="35" t="s">
        <v>35</v>
      </c>
      <c r="E11" s="35">
        <v>1</v>
      </c>
      <c r="F11" s="35">
        <v>52</v>
      </c>
      <c r="G11" s="35" t="s">
        <v>105</v>
      </c>
      <c r="H11" s="35" t="s">
        <v>194</v>
      </c>
      <c r="I11" s="37">
        <f t="shared" si="2"/>
        <v>50</v>
      </c>
      <c r="J11" s="37">
        <f>IF(I11="","",I11/VLOOKUP(D11,'DEFINIÇÕES E CENÁRIOS'!$A$5:$C$11,3,FALSE))</f>
        <v>11.538462426035572</v>
      </c>
      <c r="K11" s="37">
        <f t="shared" si="3"/>
        <v>50.000003846154151</v>
      </c>
      <c r="L11" s="37">
        <f>IF(J11="","",J11*(1+'DEFINIÇÕES E CENÁRIOS'!$B$24))</f>
        <v>11.538462426035572</v>
      </c>
    </row>
    <row r="12" spans="1:12" x14ac:dyDescent="0.35">
      <c r="A12" s="76" t="s">
        <v>413</v>
      </c>
      <c r="B12" s="77"/>
      <c r="C12" s="78">
        <v>1</v>
      </c>
      <c r="D12" s="78" t="s">
        <v>31</v>
      </c>
      <c r="E12" s="78">
        <v>1</v>
      </c>
      <c r="F12" s="78">
        <v>52</v>
      </c>
      <c r="G12" s="78" t="s">
        <v>420</v>
      </c>
      <c r="H12" s="78" t="s">
        <v>421</v>
      </c>
      <c r="I12" s="37" t="str">
        <f t="shared" si="2"/>
        <v/>
      </c>
      <c r="J12" s="37" t="str">
        <f>IF(I12="","",I12/VLOOKUP(D12,'DEFINIÇÕES E CENÁRIOS'!$A$5:$C$11,3,FALSE))</f>
        <v/>
      </c>
      <c r="K12" s="37" t="str">
        <f t="shared" si="3"/>
        <v/>
      </c>
      <c r="L12" s="37" t="str">
        <f>IF(J12="","",J12*(1+'DEFINIÇÕES E CENÁRIOS'!$B$24))</f>
        <v/>
      </c>
    </row>
    <row r="13" spans="1:12" x14ac:dyDescent="0.35">
      <c r="A13" s="38" t="s">
        <v>195</v>
      </c>
      <c r="B13" s="34">
        <v>40</v>
      </c>
      <c r="C13" s="35">
        <v>1</v>
      </c>
      <c r="D13" s="35" t="s">
        <v>35</v>
      </c>
      <c r="E13" s="35">
        <v>1</v>
      </c>
      <c r="F13" s="35">
        <v>52</v>
      </c>
      <c r="G13" s="35" t="s">
        <v>105</v>
      </c>
      <c r="H13" s="35" t="s">
        <v>196</v>
      </c>
      <c r="I13" s="37">
        <f t="shared" si="2"/>
        <v>40</v>
      </c>
      <c r="J13" s="37">
        <f>IF(I13="","",I13/VLOOKUP(D13,'DEFINIÇÕES E CENÁRIOS'!$A$5:$C$11,3,FALSE))</f>
        <v>9.2307699408284574</v>
      </c>
      <c r="K13" s="37">
        <f t="shared" si="3"/>
        <v>40.000003076923313</v>
      </c>
      <c r="L13" s="37">
        <f>IF(J13="","",J13*(1+'DEFINIÇÕES E CENÁRIOS'!$B$24))</f>
        <v>9.2307699408284574</v>
      </c>
    </row>
    <row r="14" spans="1:12" x14ac:dyDescent="0.35">
      <c r="A14" s="38" t="s">
        <v>197</v>
      </c>
      <c r="B14" s="34">
        <v>15</v>
      </c>
      <c r="C14" s="35">
        <v>1</v>
      </c>
      <c r="D14" s="35" t="s">
        <v>35</v>
      </c>
      <c r="E14" s="35">
        <v>1</v>
      </c>
      <c r="F14" s="35">
        <v>52</v>
      </c>
      <c r="G14" s="35" t="s">
        <v>102</v>
      </c>
      <c r="H14" s="35" t="s">
        <v>198</v>
      </c>
      <c r="I14" s="37">
        <f t="shared" si="2"/>
        <v>15</v>
      </c>
      <c r="J14" s="37">
        <f>IF(I14="","",I14/VLOOKUP(D14,'DEFINIÇÕES E CENÁRIOS'!$A$5:$C$11,3,FALSE))</f>
        <v>3.4615387278106717</v>
      </c>
      <c r="K14" s="37">
        <f t="shared" si="3"/>
        <v>15.000001153846243</v>
      </c>
      <c r="L14" s="37">
        <f>IF(J14="","",J14*(1+'DEFINIÇÕES E CENÁRIOS'!$B$24))</f>
        <v>3.4615387278106717</v>
      </c>
    </row>
    <row r="15" spans="1:12" x14ac:dyDescent="0.35">
      <c r="A15" s="38" t="s">
        <v>199</v>
      </c>
      <c r="B15" s="34">
        <v>10</v>
      </c>
      <c r="C15" s="35">
        <v>1</v>
      </c>
      <c r="D15" s="35" t="s">
        <v>35</v>
      </c>
      <c r="E15" s="35">
        <v>1</v>
      </c>
      <c r="F15" s="35">
        <v>52</v>
      </c>
      <c r="G15" s="35" t="s">
        <v>102</v>
      </c>
      <c r="H15" s="35" t="s">
        <v>200</v>
      </c>
      <c r="I15" s="37">
        <f t="shared" si="2"/>
        <v>10</v>
      </c>
      <c r="J15" s="37">
        <f>IF(I15="","",I15/VLOOKUP(D15,'DEFINIÇÕES E CENÁRIOS'!$A$5:$C$11,3,FALSE))</f>
        <v>2.3076924852071143</v>
      </c>
      <c r="K15" s="37">
        <f t="shared" si="3"/>
        <v>10.000000769230828</v>
      </c>
      <c r="L15" s="37">
        <f>IF(J15="","",J15*(1+'DEFINIÇÕES E CENÁRIOS'!$B$24))</f>
        <v>2.3076924852071143</v>
      </c>
    </row>
    <row r="16" spans="1:12" x14ac:dyDescent="0.35">
      <c r="A16" s="76" t="s">
        <v>414</v>
      </c>
      <c r="B16" s="77"/>
      <c r="C16" s="78">
        <v>1</v>
      </c>
      <c r="D16" s="78" t="s">
        <v>31</v>
      </c>
      <c r="E16" s="78">
        <v>1</v>
      </c>
      <c r="F16" s="78">
        <v>52</v>
      </c>
      <c r="G16" s="78" t="s">
        <v>420</v>
      </c>
      <c r="H16" s="78" t="s">
        <v>421</v>
      </c>
      <c r="I16" s="37" t="str">
        <f t="shared" si="2"/>
        <v/>
      </c>
      <c r="J16" s="37" t="str">
        <f>IF(I16="","",I16/VLOOKUP(D16,'DEFINIÇÕES E CENÁRIOS'!$A$5:$C$11,3,FALSE))</f>
        <v/>
      </c>
      <c r="K16" s="37" t="str">
        <f t="shared" si="3"/>
        <v/>
      </c>
      <c r="L16" s="37" t="str">
        <f>IF(J16="","",J16*(1+'DEFINIÇÕES E CENÁRIOS'!$B$24))</f>
        <v/>
      </c>
    </row>
    <row r="17" spans="1:12" x14ac:dyDescent="0.35">
      <c r="A17" s="38" t="s">
        <v>201</v>
      </c>
      <c r="B17" s="34">
        <v>50</v>
      </c>
      <c r="C17" s="35">
        <v>1</v>
      </c>
      <c r="D17" s="35" t="s">
        <v>35</v>
      </c>
      <c r="E17" s="35">
        <v>1</v>
      </c>
      <c r="F17" s="35">
        <v>52</v>
      </c>
      <c r="G17" s="35" t="s">
        <v>105</v>
      </c>
      <c r="H17" s="35" t="s">
        <v>202</v>
      </c>
      <c r="I17" s="37">
        <f t="shared" si="2"/>
        <v>50</v>
      </c>
      <c r="J17" s="37">
        <f>IF(I17="","",I17/VLOOKUP(D17,'DEFINIÇÕES E CENÁRIOS'!$A$5:$C$11,3,FALSE))</f>
        <v>11.538462426035572</v>
      </c>
      <c r="K17" s="37">
        <f t="shared" si="3"/>
        <v>50.000003846154151</v>
      </c>
      <c r="L17" s="37">
        <f>IF(J17="","",J17*(1+'DEFINIÇÕES E CENÁRIOS'!$B$24))</f>
        <v>11.538462426035572</v>
      </c>
    </row>
    <row r="18" spans="1:12" x14ac:dyDescent="0.35">
      <c r="A18" s="38" t="s">
        <v>203</v>
      </c>
      <c r="B18" s="34">
        <v>15</v>
      </c>
      <c r="C18" s="35">
        <v>1</v>
      </c>
      <c r="D18" s="35" t="s">
        <v>35</v>
      </c>
      <c r="E18" s="35">
        <v>1</v>
      </c>
      <c r="F18" s="35">
        <v>52</v>
      </c>
      <c r="G18" s="35" t="s">
        <v>102</v>
      </c>
      <c r="H18" s="35" t="s">
        <v>204</v>
      </c>
      <c r="I18" s="37">
        <f t="shared" si="2"/>
        <v>15</v>
      </c>
      <c r="J18" s="37">
        <f>IF(I18="","",I18/VLOOKUP(D18,'DEFINIÇÕES E CENÁRIOS'!$A$5:$C$11,3,FALSE))</f>
        <v>3.4615387278106717</v>
      </c>
      <c r="K18" s="37">
        <f t="shared" si="3"/>
        <v>15.000001153846243</v>
      </c>
      <c r="L18" s="37">
        <f>IF(J18="","",J18*(1+'DEFINIÇÕES E CENÁRIOS'!$B$24))</f>
        <v>3.4615387278106717</v>
      </c>
    </row>
    <row r="19" spans="1:12" x14ac:dyDescent="0.35">
      <c r="A19" s="76" t="s">
        <v>415</v>
      </c>
      <c r="B19" s="77"/>
      <c r="C19" s="78">
        <v>1</v>
      </c>
      <c r="D19" s="78" t="s">
        <v>31</v>
      </c>
      <c r="E19" s="78">
        <v>1</v>
      </c>
      <c r="F19" s="78">
        <v>52</v>
      </c>
      <c r="G19" s="78" t="s">
        <v>420</v>
      </c>
      <c r="H19" s="78" t="s">
        <v>421</v>
      </c>
      <c r="I19" s="37" t="str">
        <f t="shared" si="2"/>
        <v/>
      </c>
      <c r="J19" s="37" t="str">
        <f>IF(I19="","",I19/VLOOKUP(D19,'DEFINIÇÕES E CENÁRIOS'!$A$5:$C$11,3,FALSE))</f>
        <v/>
      </c>
      <c r="K19" s="37" t="str">
        <f t="shared" si="3"/>
        <v/>
      </c>
      <c r="L19" s="37" t="str">
        <f>IF(J19="","",J19*(1+'DEFINIÇÕES E CENÁRIOS'!$B$24))</f>
        <v/>
      </c>
    </row>
    <row r="20" spans="1:12" x14ac:dyDescent="0.35">
      <c r="A20" s="38" t="s">
        <v>205</v>
      </c>
      <c r="B20" s="34">
        <v>0</v>
      </c>
      <c r="C20" s="35">
        <v>1</v>
      </c>
      <c r="D20" s="35" t="s">
        <v>35</v>
      </c>
      <c r="E20" s="35">
        <v>1</v>
      </c>
      <c r="F20" s="35">
        <v>52</v>
      </c>
      <c r="G20" s="35" t="s">
        <v>105</v>
      </c>
      <c r="H20" s="35" t="s">
        <v>206</v>
      </c>
      <c r="I20" s="37">
        <f t="shared" si="2"/>
        <v>0</v>
      </c>
      <c r="J20" s="37">
        <f>IF(I20="","",I20/VLOOKUP(D20,'DEFINIÇÕES E CENÁRIOS'!$A$5:$C$11,3,FALSE))</f>
        <v>0</v>
      </c>
      <c r="K20" s="37">
        <f t="shared" si="3"/>
        <v>0</v>
      </c>
      <c r="L20" s="37">
        <f>IF(J20="","",J20*(1+'DEFINIÇÕES E CENÁRIOS'!$B$24))</f>
        <v>0</v>
      </c>
    </row>
    <row r="21" spans="1:12" x14ac:dyDescent="0.35">
      <c r="A21" s="38" t="s">
        <v>207</v>
      </c>
      <c r="B21" s="34">
        <v>5</v>
      </c>
      <c r="C21" s="35">
        <v>1</v>
      </c>
      <c r="D21" s="35" t="s">
        <v>35</v>
      </c>
      <c r="E21" s="35">
        <v>1</v>
      </c>
      <c r="F21" s="35">
        <v>52</v>
      </c>
      <c r="G21" s="35" t="s">
        <v>105</v>
      </c>
      <c r="H21" s="35" t="s">
        <v>208</v>
      </c>
      <c r="I21" s="37">
        <f t="shared" si="2"/>
        <v>5</v>
      </c>
      <c r="J21" s="37">
        <f>IF(I21="","",I21/VLOOKUP(D21,'DEFINIÇÕES E CENÁRIOS'!$A$5:$C$11,3,FALSE))</f>
        <v>1.1538462426035572</v>
      </c>
      <c r="K21" s="37">
        <f t="shared" si="3"/>
        <v>5.0000003846154142</v>
      </c>
      <c r="L21" s="37">
        <f>IF(J21="","",J21*(1+'DEFINIÇÕES E CENÁRIOS'!$B$24))</f>
        <v>1.1538462426035572</v>
      </c>
    </row>
    <row r="22" spans="1:12" x14ac:dyDescent="0.35">
      <c r="A22" s="76" t="s">
        <v>416</v>
      </c>
      <c r="B22" s="77"/>
      <c r="C22" s="78">
        <v>1</v>
      </c>
      <c r="D22" s="78" t="s">
        <v>31</v>
      </c>
      <c r="E22" s="78">
        <v>1</v>
      </c>
      <c r="F22" s="78">
        <v>52</v>
      </c>
      <c r="G22" s="78" t="s">
        <v>420</v>
      </c>
      <c r="H22" s="78" t="s">
        <v>421</v>
      </c>
      <c r="I22" s="37" t="str">
        <f t="shared" si="2"/>
        <v/>
      </c>
      <c r="J22" s="37" t="str">
        <f>IF(I22="","",I22/VLOOKUP(D22,'DEFINIÇÕES E CENÁRIOS'!$A$5:$C$11,3,FALSE))</f>
        <v/>
      </c>
      <c r="K22" s="37" t="str">
        <f t="shared" si="3"/>
        <v/>
      </c>
      <c r="L22" s="37" t="str">
        <f>IF(J22="","",J22*(1+'DEFINIÇÕES E CENÁRIOS'!$B$24))</f>
        <v/>
      </c>
    </row>
    <row r="23" spans="1:12" x14ac:dyDescent="0.35">
      <c r="A23" s="38" t="s">
        <v>209</v>
      </c>
      <c r="B23" s="34">
        <v>20</v>
      </c>
      <c r="C23" s="35">
        <v>1</v>
      </c>
      <c r="D23" s="35" t="s">
        <v>35</v>
      </c>
      <c r="E23" s="35">
        <v>1</v>
      </c>
      <c r="F23" s="35">
        <v>52</v>
      </c>
      <c r="G23" s="35" t="s">
        <v>105</v>
      </c>
      <c r="H23" s="35" t="s">
        <v>210</v>
      </c>
      <c r="I23" s="37">
        <f t="shared" si="2"/>
        <v>20</v>
      </c>
      <c r="J23" s="37">
        <f>IF(I23="","",I23/VLOOKUP(D23,'DEFINIÇÕES E CENÁRIOS'!$A$5:$C$11,3,FALSE))</f>
        <v>4.6153849704142287</v>
      </c>
      <c r="K23" s="37">
        <f t="shared" si="3"/>
        <v>20.000001538461657</v>
      </c>
      <c r="L23" s="37">
        <f>IF(J23="","",J23*(1+'DEFINIÇÕES E CENÁRIOS'!$B$24))</f>
        <v>4.6153849704142287</v>
      </c>
    </row>
    <row r="24" spans="1:12" x14ac:dyDescent="0.35">
      <c r="A24" s="38" t="s">
        <v>211</v>
      </c>
      <c r="B24" s="34">
        <v>20</v>
      </c>
      <c r="C24" s="35">
        <v>1</v>
      </c>
      <c r="D24" s="35" t="s">
        <v>31</v>
      </c>
      <c r="E24" s="35">
        <v>1</v>
      </c>
      <c r="F24" s="35">
        <v>52</v>
      </c>
      <c r="G24" s="35" t="s">
        <v>102</v>
      </c>
      <c r="H24" s="35" t="s">
        <v>212</v>
      </c>
      <c r="I24" s="37">
        <f t="shared" si="2"/>
        <v>20</v>
      </c>
      <c r="J24" s="37">
        <f>IF(I24="","",I24/VLOOKUP(D24,'DEFINIÇÕES E CENÁRIOS'!$A$5:$C$11,3,FALSE))</f>
        <v>20</v>
      </c>
      <c r="K24" s="37">
        <f t="shared" si="3"/>
        <v>86.666666666666671</v>
      </c>
      <c r="L24" s="37">
        <f>IF(J24="","",J24*(1+'DEFINIÇÕES E CENÁRIOS'!$B$24))</f>
        <v>20</v>
      </c>
    </row>
    <row r="25" spans="1:12" x14ac:dyDescent="0.35">
      <c r="A25" s="38" t="s">
        <v>109</v>
      </c>
      <c r="B25" s="34">
        <v>0</v>
      </c>
      <c r="C25" s="35">
        <v>1</v>
      </c>
      <c r="D25" s="35" t="s">
        <v>31</v>
      </c>
      <c r="E25" s="35">
        <v>1</v>
      </c>
      <c r="F25" s="35">
        <v>52</v>
      </c>
      <c r="G25" s="35" t="s">
        <v>105</v>
      </c>
      <c r="H25" s="35"/>
      <c r="I25" s="37">
        <f t="shared" si="2"/>
        <v>0</v>
      </c>
      <c r="J25" s="37">
        <f>IF(I25="","",I25/VLOOKUP(D25,'DEFINIÇÕES E CENÁRIOS'!$A$5:$C$11,3,FALSE))</f>
        <v>0</v>
      </c>
      <c r="K25" s="37">
        <f t="shared" si="3"/>
        <v>0</v>
      </c>
      <c r="L25" s="37">
        <f>IF(J25="","",J25*(1+'DEFINIÇÕES E CENÁRIOS'!$B$24))</f>
        <v>0</v>
      </c>
    </row>
    <row r="27" spans="1:12" x14ac:dyDescent="0.35">
      <c r="A27" s="7" t="s">
        <v>110</v>
      </c>
      <c r="I27" s="40">
        <f>IF(I4&lt;&gt;"",I4,SUMIF(I5:I8,"&gt;0"))+IF(I9&lt;&gt;"",I9,SUMIF(I10:I11,"&gt;0"))+IF(I12&lt;&gt;"",I12,SUMIF(I13:I15,"&gt;0"))+IF(I16&lt;&gt;"",I16,SUMIF(I17:I18,"&gt;0"))+IF(I19&lt;&gt;"",I19,SUMIF(I20:I21,"&gt;0"))+IF(I22&lt;&gt;"",I22,SUMIF(I23:I25,"&gt;0"))</f>
        <v>425</v>
      </c>
      <c r="J27" s="40">
        <f>IF(J4&lt;&gt;"",J4,SUMIF(J5:J8,"&gt;0"))+IF(J9&lt;&gt;"",J9,SUMIF(J10:J11,"&gt;0"))+IF(J12&lt;&gt;"",J12,SUMIF(J13:J15,"&gt;0"))+IF(J16&lt;&gt;"",J16,SUMIF(J17:J18,"&gt;0"))+IF(J19&lt;&gt;"",J19,SUMIF(J20:J21,"&gt;0"))+IF(J22&lt;&gt;"",J22,SUMIF(J23:J25,"&gt;0"))</f>
        <v>267.30769594674587</v>
      </c>
      <c r="K27" s="40">
        <f>IF(K4&lt;&gt;"",K4,SUMIF(K5:K8,"&gt;0"))+IF(K9&lt;&gt;"",K9,SUMIF(K10:K11,"&gt;0"))+IF(K12&lt;&gt;"",K12,SUMIF(K13:K15,"&gt;0"))+IF(K16&lt;&gt;"",K16,SUMIF(K17:K18,"&gt;0"))+IF(K19&lt;&gt;"",K19,SUMIF(K20:K21,"&gt;0"))+IF(K22&lt;&gt;"",K22,SUMIF(K23:K25,"&gt;0"))</f>
        <v>1158.3333491025651</v>
      </c>
      <c r="L27" s="40">
        <f>IF(L4&lt;&gt;"",L4,SUMIF(L5:L8,"&gt;0"))+IF(L9&lt;&gt;"",L9,SUMIF(L10:L11,"&gt;0"))+IF(L12&lt;&gt;"",L12,SUMIF(L13:L15,"&gt;0"))+IF(L16&lt;&gt;"",L16,SUMIF(L17:L18,"&gt;0"))+IF(L19&lt;&gt;"",L19,SUMIF(L20:L21,"&gt;0"))+IF(L22&lt;&gt;"",L22,SUMIF(L23:L25,"&gt;0"))</f>
        <v>267.30769594674587</v>
      </c>
    </row>
    <row r="29" spans="1:12" ht="16" x14ac:dyDescent="0.4">
      <c r="A29" s="6" t="s">
        <v>417</v>
      </c>
    </row>
    <row r="30" spans="1:12" x14ac:dyDescent="0.35">
      <c r="A30" s="8" t="s">
        <v>462</v>
      </c>
    </row>
    <row r="31" spans="1:12" x14ac:dyDescent="0.35">
      <c r="A31" s="76" t="s">
        <v>463</v>
      </c>
    </row>
    <row r="32" spans="1:12" x14ac:dyDescent="0.35">
      <c r="A32" s="9" t="s">
        <v>418</v>
      </c>
    </row>
    <row r="33" spans="1:1" x14ac:dyDescent="0.35">
      <c r="A33" s="7" t="s">
        <v>419</v>
      </c>
    </row>
  </sheetData>
  <sheetProtection algorithmName="SHA-512" hashValue="+HKtELrfaVrW8QVrkn3pUUpkQlJhnunqB1URpq6nHn1WGsXStRzvEk1Kd5Gmsmcq2c75Gx19Q0nXiPV0KxpuQA==" saltValue="7OB3WSbeQSX9K401iLoCUw==" spinCount="100000" sheet="1" objects="1" scenarios="1"/>
  <dataValidations count="2">
    <dataValidation type="list" allowBlank="1" showInputMessage="1" showErrorMessage="1" sqref="D4:D25" xr:uid="{B8D9553A-C7DD-4D75-AEB7-2961899DD008}">
      <formula1>"semanal,quinzenal,mensal,bimestral,trimestral,semestral,anual"</formula1>
    </dataValidation>
    <dataValidation type="list" allowBlank="1" showInputMessage="1" showErrorMessage="1" sqref="G4:G25" xr:uid="{4C48FBD8-B926-4085-84C5-3D12C50E8937}">
      <formula1>"essencial,opcional"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61FF1-C85B-4C1F-B507-7FE8AA47A371}">
  <sheetPr>
    <tabColor rgb="FF4472C4"/>
  </sheetPr>
  <dimension ref="A1:B21"/>
  <sheetViews>
    <sheetView workbookViewId="0">
      <selection activeCell="B24" sqref="B24"/>
    </sheetView>
  </sheetViews>
  <sheetFormatPr defaultRowHeight="14.5" x14ac:dyDescent="0.35"/>
  <cols>
    <col min="1" max="1" width="44.453125" customWidth="1"/>
    <col min="2" max="2" width="24.81640625" customWidth="1"/>
  </cols>
  <sheetData>
    <row r="1" spans="1:2" ht="18.5" x14ac:dyDescent="0.45">
      <c r="A1" s="2" t="s">
        <v>111</v>
      </c>
    </row>
    <row r="3" spans="1:2" ht="16" x14ac:dyDescent="0.4">
      <c r="A3" s="6" t="s">
        <v>112</v>
      </c>
    </row>
    <row r="5" spans="1:2" x14ac:dyDescent="0.35">
      <c r="A5" s="10" t="s">
        <v>113</v>
      </c>
      <c r="B5" s="46">
        <v>28.26</v>
      </c>
    </row>
    <row r="6" spans="1:2" x14ac:dyDescent="0.35">
      <c r="A6" s="10" t="s">
        <v>114</v>
      </c>
      <c r="B6" s="22">
        <v>40</v>
      </c>
    </row>
    <row r="7" spans="1:2" x14ac:dyDescent="0.35">
      <c r="A7" s="10" t="s">
        <v>115</v>
      </c>
      <c r="B7" s="22">
        <v>2</v>
      </c>
    </row>
    <row r="8" spans="1:2" x14ac:dyDescent="0.35">
      <c r="A8" s="10" t="s">
        <v>116</v>
      </c>
      <c r="B8" s="22">
        <v>2</v>
      </c>
    </row>
    <row r="10" spans="1:2" ht="16" x14ac:dyDescent="0.4">
      <c r="A10" s="6" t="s">
        <v>117</v>
      </c>
    </row>
    <row r="12" spans="1:2" x14ac:dyDescent="0.35">
      <c r="A12" s="10" t="s">
        <v>118</v>
      </c>
      <c r="B12" s="42">
        <f>B7+B8+1</f>
        <v>5</v>
      </c>
    </row>
    <row r="13" spans="1:2" x14ac:dyDescent="0.35">
      <c r="A13" s="10" t="s">
        <v>119</v>
      </c>
      <c r="B13" s="43">
        <f>B5*B6</f>
        <v>1130.4000000000001</v>
      </c>
    </row>
    <row r="14" spans="1:2" x14ac:dyDescent="0.35">
      <c r="A14" s="10" t="s">
        <v>120</v>
      </c>
      <c r="B14" s="40">
        <f>B13*(1+'DEFINIÇÕES E CENÁRIOS'!B23)</f>
        <v>1130.4000000000001</v>
      </c>
    </row>
    <row r="16" spans="1:2" ht="16" x14ac:dyDescent="0.4">
      <c r="A16" s="44" t="s">
        <v>403</v>
      </c>
      <c r="B16" s="45">
        <f>'DADOS BASE'!B44</f>
        <v>20000</v>
      </c>
    </row>
    <row r="18" spans="1:1" ht="16" x14ac:dyDescent="0.4">
      <c r="A18" s="6" t="s">
        <v>417</v>
      </c>
    </row>
    <row r="19" spans="1:1" x14ac:dyDescent="0.35">
      <c r="A19" s="8" t="s">
        <v>462</v>
      </c>
    </row>
    <row r="20" spans="1:1" x14ac:dyDescent="0.35">
      <c r="A20" s="9" t="s">
        <v>418</v>
      </c>
    </row>
    <row r="21" spans="1:1" x14ac:dyDescent="0.35">
      <c r="A21" s="7" t="s">
        <v>419</v>
      </c>
    </row>
  </sheetData>
  <sheetProtection algorithmName="SHA-512" hashValue="5Mj3GsYr9EsLxORX5krl/wpdC+ncpfx/wRUeJBflIDWNONy34JbDKxVVBzdMKK8csF2M3Ho3/USQGMn061I3AA==" saltValue="8We8idpK8FcvAmTHdO5TRw==" spinCount="100000" sheet="1" objects="1" scenarios="1"/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B968D-D1F8-4D96-9EBA-6B4DECADD40A}">
  <sheetPr>
    <tabColor rgb="FF4472C4"/>
  </sheetPr>
  <dimension ref="A1:BA92"/>
  <sheetViews>
    <sheetView workbookViewId="0">
      <pane xSplit="1" ySplit="3" topLeftCell="B69" activePane="bottomRight" state="frozen"/>
      <selection pane="topRight" activeCell="B1" sqref="B1"/>
      <selection pane="bottomLeft" activeCell="A4" sqref="A4"/>
      <selection pane="bottomRight" activeCell="B77" sqref="B77"/>
    </sheetView>
  </sheetViews>
  <sheetFormatPr defaultRowHeight="14.5" x14ac:dyDescent="0.35"/>
  <cols>
    <col min="1" max="1" width="40.81640625" customWidth="1"/>
    <col min="2" max="53" width="15.08984375" customWidth="1"/>
  </cols>
  <sheetData>
    <row r="1" spans="1:53" ht="18.5" x14ac:dyDescent="0.45">
      <c r="A1" s="2" t="s">
        <v>213</v>
      </c>
    </row>
    <row r="3" spans="1:53" x14ac:dyDescent="0.35">
      <c r="A3" s="15" t="s">
        <v>121</v>
      </c>
      <c r="B3" s="11" t="s">
        <v>223</v>
      </c>
      <c r="C3" s="11" t="s">
        <v>224</v>
      </c>
      <c r="D3" s="11" t="s">
        <v>225</v>
      </c>
      <c r="E3" s="11" t="s">
        <v>226</v>
      </c>
      <c r="F3" s="11" t="s">
        <v>227</v>
      </c>
      <c r="G3" s="11" t="s">
        <v>228</v>
      </c>
      <c r="H3" s="11" t="s">
        <v>229</v>
      </c>
      <c r="I3" s="11" t="s">
        <v>230</v>
      </c>
      <c r="J3" s="11" t="s">
        <v>231</v>
      </c>
      <c r="K3" s="11" t="s">
        <v>232</v>
      </c>
      <c r="L3" s="11" t="s">
        <v>233</v>
      </c>
      <c r="M3" s="11" t="s">
        <v>234</v>
      </c>
      <c r="N3" s="11" t="s">
        <v>235</v>
      </c>
      <c r="O3" s="11" t="s">
        <v>236</v>
      </c>
      <c r="P3" s="11" t="s">
        <v>237</v>
      </c>
      <c r="Q3" s="11" t="s">
        <v>238</v>
      </c>
      <c r="R3" s="11" t="s">
        <v>239</v>
      </c>
      <c r="S3" s="11" t="s">
        <v>240</v>
      </c>
      <c r="T3" s="11" t="s">
        <v>241</v>
      </c>
      <c r="U3" s="11" t="s">
        <v>242</v>
      </c>
      <c r="V3" s="11" t="s">
        <v>243</v>
      </c>
      <c r="W3" s="11" t="s">
        <v>244</v>
      </c>
      <c r="X3" s="11" t="s">
        <v>245</v>
      </c>
      <c r="Y3" s="11" t="s">
        <v>246</v>
      </c>
      <c r="Z3" s="11" t="s">
        <v>247</v>
      </c>
      <c r="AA3" s="11" t="s">
        <v>248</v>
      </c>
      <c r="AB3" s="11" t="s">
        <v>249</v>
      </c>
      <c r="AC3" s="11" t="s">
        <v>250</v>
      </c>
      <c r="AD3" s="11" t="s">
        <v>251</v>
      </c>
      <c r="AE3" s="11" t="s">
        <v>252</v>
      </c>
      <c r="AF3" s="11" t="s">
        <v>253</v>
      </c>
      <c r="AG3" s="11" t="s">
        <v>254</v>
      </c>
      <c r="AH3" s="11" t="s">
        <v>255</v>
      </c>
      <c r="AI3" s="11" t="s">
        <v>256</v>
      </c>
      <c r="AJ3" s="11" t="s">
        <v>257</v>
      </c>
      <c r="AK3" s="11" t="s">
        <v>258</v>
      </c>
      <c r="AL3" s="11" t="s">
        <v>259</v>
      </c>
      <c r="AM3" s="11" t="s">
        <v>260</v>
      </c>
      <c r="AN3" s="11" t="s">
        <v>261</v>
      </c>
      <c r="AO3" s="11" t="s">
        <v>262</v>
      </c>
      <c r="AP3" s="11" t="s">
        <v>263</v>
      </c>
      <c r="AQ3" s="11" t="s">
        <v>264</v>
      </c>
      <c r="AR3" s="11" t="s">
        <v>265</v>
      </c>
      <c r="AS3" s="11" t="s">
        <v>266</v>
      </c>
      <c r="AT3" s="11" t="s">
        <v>267</v>
      </c>
      <c r="AU3" s="11" t="s">
        <v>268</v>
      </c>
      <c r="AV3" s="11" t="s">
        <v>269</v>
      </c>
      <c r="AW3" s="11" t="s">
        <v>270</v>
      </c>
      <c r="AX3" s="11" t="s">
        <v>271</v>
      </c>
      <c r="AY3" s="11" t="s">
        <v>272</v>
      </c>
      <c r="AZ3" s="11" t="s">
        <v>273</v>
      </c>
      <c r="BA3" s="11" t="s">
        <v>274</v>
      </c>
    </row>
    <row r="4" spans="1:53" x14ac:dyDescent="0.35">
      <c r="A4" s="47" t="s">
        <v>122</v>
      </c>
      <c r="B4" s="16">
        <f>RECEITAS!$B$16</f>
        <v>20000</v>
      </c>
      <c r="C4" s="16">
        <f>B68</f>
        <v>3664.6153722781055</v>
      </c>
      <c r="D4" s="16">
        <f t="shared" ref="D4:BA4" si="0">C68</f>
        <v>2869.230744556211</v>
      </c>
      <c r="E4" s="16">
        <f t="shared" si="0"/>
        <v>2073.8461168343165</v>
      </c>
      <c r="F4" s="16">
        <f t="shared" si="0"/>
        <v>1278.461489112422</v>
      </c>
      <c r="G4" s="16">
        <f t="shared" si="0"/>
        <v>1613.4768613905276</v>
      </c>
      <c r="H4" s="16">
        <f t="shared" si="0"/>
        <v>1948.4922336686332</v>
      </c>
      <c r="I4" s="16">
        <f t="shared" si="0"/>
        <v>2283.5076059467387</v>
      </c>
      <c r="J4" s="16">
        <f t="shared" si="0"/>
        <v>2618.5229782248443</v>
      </c>
      <c r="K4" s="16">
        <f t="shared" si="0"/>
        <v>2953.5383505029499</v>
      </c>
      <c r="L4" s="16">
        <f t="shared" si="0"/>
        <v>3288.5537227810555</v>
      </c>
      <c r="M4" s="16">
        <f t="shared" si="0"/>
        <v>3623.5690950591616</v>
      </c>
      <c r="N4" s="16">
        <f t="shared" si="0"/>
        <v>3958.5844673372667</v>
      </c>
      <c r="O4" s="16">
        <f t="shared" si="0"/>
        <v>4293.5998396153718</v>
      </c>
      <c r="P4" s="16">
        <f t="shared" si="0"/>
        <v>4628.615211893477</v>
      </c>
      <c r="Q4" s="16">
        <f t="shared" si="0"/>
        <v>4963.6305841715821</v>
      </c>
      <c r="R4" s="16">
        <f t="shared" si="0"/>
        <v>5298.6459564496872</v>
      </c>
      <c r="S4" s="16">
        <f t="shared" si="0"/>
        <v>5633.6613287277924</v>
      </c>
      <c r="T4" s="16">
        <f t="shared" si="0"/>
        <v>5968.6767010058975</v>
      </c>
      <c r="U4" s="16">
        <f t="shared" si="0"/>
        <v>6303.6920732840026</v>
      </c>
      <c r="V4" s="16">
        <f t="shared" si="0"/>
        <v>6638.7074455621078</v>
      </c>
      <c r="W4" s="16">
        <f t="shared" si="0"/>
        <v>6973.7228178402129</v>
      </c>
      <c r="X4" s="16">
        <f t="shared" si="0"/>
        <v>7308.738190118318</v>
      </c>
      <c r="Y4" s="16">
        <f t="shared" si="0"/>
        <v>7643.7535623964231</v>
      </c>
      <c r="Z4" s="16">
        <f t="shared" si="0"/>
        <v>7978.7689346745283</v>
      </c>
      <c r="AA4" s="16">
        <f t="shared" si="0"/>
        <v>8313.7843069526334</v>
      </c>
      <c r="AB4" s="16">
        <f t="shared" si="0"/>
        <v>8648.7996792307385</v>
      </c>
      <c r="AC4" s="16">
        <f t="shared" si="0"/>
        <v>8983.8150515088437</v>
      </c>
      <c r="AD4" s="16">
        <f t="shared" si="0"/>
        <v>9318.8304237869488</v>
      </c>
      <c r="AE4" s="16">
        <f t="shared" si="0"/>
        <v>9653.8457960650539</v>
      </c>
      <c r="AF4" s="16">
        <f t="shared" si="0"/>
        <v>9988.8611683431591</v>
      </c>
      <c r="AG4" s="16">
        <f t="shared" si="0"/>
        <v>10323.876540621264</v>
      </c>
      <c r="AH4" s="16">
        <f t="shared" si="0"/>
        <v>10658.891912899369</v>
      </c>
      <c r="AI4" s="16">
        <f t="shared" si="0"/>
        <v>10993.907285177474</v>
      </c>
      <c r="AJ4" s="16">
        <f t="shared" si="0"/>
        <v>11328.92265745558</v>
      </c>
      <c r="AK4" s="16">
        <f t="shared" si="0"/>
        <v>11663.938029733685</v>
      </c>
      <c r="AL4" s="16">
        <f t="shared" si="0"/>
        <v>11998.95340201179</v>
      </c>
      <c r="AM4" s="16">
        <f t="shared" si="0"/>
        <v>12333.968774289895</v>
      </c>
      <c r="AN4" s="16">
        <f t="shared" si="0"/>
        <v>12668.984146568</v>
      </c>
      <c r="AO4" s="16">
        <f t="shared" si="0"/>
        <v>13003.999518846105</v>
      </c>
      <c r="AP4" s="16">
        <f t="shared" si="0"/>
        <v>13339.01489112421</v>
      </c>
      <c r="AQ4" s="16">
        <f t="shared" si="0"/>
        <v>13674.030263402316</v>
      </c>
      <c r="AR4" s="16">
        <f t="shared" si="0"/>
        <v>14009.045635680421</v>
      </c>
      <c r="AS4" s="16">
        <f t="shared" si="0"/>
        <v>14344.061007958526</v>
      </c>
      <c r="AT4" s="16">
        <f t="shared" si="0"/>
        <v>14679.076380236631</v>
      </c>
      <c r="AU4" s="16">
        <f t="shared" si="0"/>
        <v>15014.091752514736</v>
      </c>
      <c r="AV4" s="16">
        <f t="shared" si="0"/>
        <v>15349.107124792841</v>
      </c>
      <c r="AW4" s="16">
        <f t="shared" si="0"/>
        <v>15684.122497070948</v>
      </c>
      <c r="AX4" s="16">
        <f t="shared" si="0"/>
        <v>16019.137869349055</v>
      </c>
      <c r="AY4" s="16">
        <f t="shared" si="0"/>
        <v>16354.153241627162</v>
      </c>
      <c r="AZ4" s="16">
        <f t="shared" si="0"/>
        <v>16689.168613905269</v>
      </c>
      <c r="BA4" s="16">
        <f t="shared" si="0"/>
        <v>17024.183986183376</v>
      </c>
    </row>
    <row r="5" spans="1:53" x14ac:dyDescent="0.35">
      <c r="A5" s="4" t="s">
        <v>123</v>
      </c>
      <c r="B5" s="22">
        <f>IF((COLUMN()-1)&lt;RECEITAS!$B$12,0,RECEITAS!$B$6)</f>
        <v>0</v>
      </c>
      <c r="C5" s="22">
        <f>IF((COLUMN()-1)&lt;RECEITAS!$B$12,0,RECEITAS!$B$6)</f>
        <v>0</v>
      </c>
      <c r="D5" s="22">
        <f>IF((COLUMN()-1)&lt;RECEITAS!$B$12,0,RECEITAS!$B$6)</f>
        <v>0</v>
      </c>
      <c r="E5" s="22">
        <f>IF((COLUMN()-1)&lt;RECEITAS!$B$12,0,RECEITAS!$B$6)</f>
        <v>0</v>
      </c>
      <c r="F5" s="22">
        <f>IF((COLUMN()-1)&lt;RECEITAS!$B$12,0,RECEITAS!$B$6)</f>
        <v>40</v>
      </c>
      <c r="G5" s="22">
        <f>IF((COLUMN()-1)&lt;RECEITAS!$B$12,0,RECEITAS!$B$6)</f>
        <v>40</v>
      </c>
      <c r="H5" s="22">
        <f>IF((COLUMN()-1)&lt;RECEITAS!$B$12,0,RECEITAS!$B$6)</f>
        <v>40</v>
      </c>
      <c r="I5" s="22">
        <f>IF((COLUMN()-1)&lt;RECEITAS!$B$12,0,RECEITAS!$B$6)</f>
        <v>40</v>
      </c>
      <c r="J5" s="22">
        <f>IF((COLUMN()-1)&lt;RECEITAS!$B$12,0,RECEITAS!$B$6)</f>
        <v>40</v>
      </c>
      <c r="K5" s="22">
        <f>IF((COLUMN()-1)&lt;RECEITAS!$B$12,0,RECEITAS!$B$6)</f>
        <v>40</v>
      </c>
      <c r="L5" s="22">
        <f>IF((COLUMN()-1)&lt;RECEITAS!$B$12,0,RECEITAS!$B$6)</f>
        <v>40</v>
      </c>
      <c r="M5" s="22">
        <f>IF((COLUMN()-1)&lt;RECEITAS!$B$12,0,RECEITAS!$B$6)</f>
        <v>40</v>
      </c>
      <c r="N5" s="22">
        <f>IF((COLUMN()-1)&lt;RECEITAS!$B$12,0,RECEITAS!$B$6)</f>
        <v>40</v>
      </c>
      <c r="O5" s="22">
        <f>IF((COLUMN()-1)&lt;RECEITAS!$B$12,0,RECEITAS!$B$6)</f>
        <v>40</v>
      </c>
      <c r="P5" s="22">
        <f>IF((COLUMN()-1)&lt;RECEITAS!$B$12,0,RECEITAS!$B$6)</f>
        <v>40</v>
      </c>
      <c r="Q5" s="22">
        <f>IF((COLUMN()-1)&lt;RECEITAS!$B$12,0,RECEITAS!$B$6)</f>
        <v>40</v>
      </c>
      <c r="R5" s="22">
        <f>IF((COLUMN()-1)&lt;RECEITAS!$B$12,0,RECEITAS!$B$6)</f>
        <v>40</v>
      </c>
      <c r="S5" s="22">
        <f>IF((COLUMN()-1)&lt;RECEITAS!$B$12,0,RECEITAS!$B$6)</f>
        <v>40</v>
      </c>
      <c r="T5" s="22">
        <f>IF((COLUMN()-1)&lt;RECEITAS!$B$12,0,RECEITAS!$B$6)</f>
        <v>40</v>
      </c>
      <c r="U5" s="22">
        <f>IF((COLUMN()-1)&lt;RECEITAS!$B$12,0,RECEITAS!$B$6)</f>
        <v>40</v>
      </c>
      <c r="V5" s="22">
        <f>IF((COLUMN()-1)&lt;RECEITAS!$B$12,0,RECEITAS!$B$6)</f>
        <v>40</v>
      </c>
      <c r="W5" s="22">
        <f>IF((COLUMN()-1)&lt;RECEITAS!$B$12,0,RECEITAS!$B$6)</f>
        <v>40</v>
      </c>
      <c r="X5" s="22">
        <f>IF((COLUMN()-1)&lt;RECEITAS!$B$12,0,RECEITAS!$B$6)</f>
        <v>40</v>
      </c>
      <c r="Y5" s="22">
        <f>IF((COLUMN()-1)&lt;RECEITAS!$B$12,0,RECEITAS!$B$6)</f>
        <v>40</v>
      </c>
      <c r="Z5" s="22">
        <f>IF((COLUMN()-1)&lt;RECEITAS!$B$12,0,RECEITAS!$B$6)</f>
        <v>40</v>
      </c>
      <c r="AA5" s="22">
        <f>IF((COLUMN()-1)&lt;RECEITAS!$B$12,0,RECEITAS!$B$6)</f>
        <v>40</v>
      </c>
      <c r="AB5" s="22">
        <f>IF((COLUMN()-1)&lt;RECEITAS!$B$12,0,RECEITAS!$B$6)</f>
        <v>40</v>
      </c>
      <c r="AC5" s="22">
        <f>IF((COLUMN()-1)&lt;RECEITAS!$B$12,0,RECEITAS!$B$6)</f>
        <v>40</v>
      </c>
      <c r="AD5" s="22">
        <f>IF((COLUMN()-1)&lt;RECEITAS!$B$12,0,RECEITAS!$B$6)</f>
        <v>40</v>
      </c>
      <c r="AE5" s="22">
        <f>IF((COLUMN()-1)&lt;RECEITAS!$B$12,0,RECEITAS!$B$6)</f>
        <v>40</v>
      </c>
      <c r="AF5" s="22">
        <f>IF((COLUMN()-1)&lt;RECEITAS!$B$12,0,RECEITAS!$B$6)</f>
        <v>40</v>
      </c>
      <c r="AG5" s="22">
        <f>IF((COLUMN()-1)&lt;RECEITAS!$B$12,0,RECEITAS!$B$6)</f>
        <v>40</v>
      </c>
      <c r="AH5" s="22">
        <f>IF((COLUMN()-1)&lt;RECEITAS!$B$12,0,RECEITAS!$B$6)</f>
        <v>40</v>
      </c>
      <c r="AI5" s="22">
        <f>IF((COLUMN()-1)&lt;RECEITAS!$B$12,0,RECEITAS!$B$6)</f>
        <v>40</v>
      </c>
      <c r="AJ5" s="22">
        <f>IF((COLUMN()-1)&lt;RECEITAS!$B$12,0,RECEITAS!$B$6)</f>
        <v>40</v>
      </c>
      <c r="AK5" s="22">
        <f>IF((COLUMN()-1)&lt;RECEITAS!$B$12,0,RECEITAS!$B$6)</f>
        <v>40</v>
      </c>
      <c r="AL5" s="22">
        <f>IF((COLUMN()-1)&lt;RECEITAS!$B$12,0,RECEITAS!$B$6)</f>
        <v>40</v>
      </c>
      <c r="AM5" s="22">
        <f>IF((COLUMN()-1)&lt;RECEITAS!$B$12,0,RECEITAS!$B$6)</f>
        <v>40</v>
      </c>
      <c r="AN5" s="22">
        <f>IF((COLUMN()-1)&lt;RECEITAS!$B$12,0,RECEITAS!$B$6)</f>
        <v>40</v>
      </c>
      <c r="AO5" s="22">
        <f>IF((COLUMN()-1)&lt;RECEITAS!$B$12,0,RECEITAS!$B$6)</f>
        <v>40</v>
      </c>
      <c r="AP5" s="22">
        <f>IF((COLUMN()-1)&lt;RECEITAS!$B$12,0,RECEITAS!$B$6)</f>
        <v>40</v>
      </c>
      <c r="AQ5" s="22">
        <f>IF((COLUMN()-1)&lt;RECEITAS!$B$12,0,RECEITAS!$B$6)</f>
        <v>40</v>
      </c>
      <c r="AR5" s="22">
        <f>IF((COLUMN()-1)&lt;RECEITAS!$B$12,0,RECEITAS!$B$6)</f>
        <v>40</v>
      </c>
      <c r="AS5" s="22">
        <f>IF((COLUMN()-1)&lt;RECEITAS!$B$12,0,RECEITAS!$B$6)</f>
        <v>40</v>
      </c>
      <c r="AT5" s="22">
        <f>IF((COLUMN()-1)&lt;RECEITAS!$B$12,0,RECEITAS!$B$6)</f>
        <v>40</v>
      </c>
      <c r="AU5" s="22">
        <f>IF((COLUMN()-1)&lt;RECEITAS!$B$12,0,RECEITAS!$B$6)</f>
        <v>40</v>
      </c>
      <c r="AV5" s="22">
        <f>IF((COLUMN()-1)&lt;RECEITAS!$B$12,0,RECEITAS!$B$6)</f>
        <v>40</v>
      </c>
      <c r="AW5" s="22">
        <f>IF((COLUMN()-1)&lt;RECEITAS!$B$12,0,RECEITAS!$B$6)</f>
        <v>40</v>
      </c>
      <c r="AX5" s="22">
        <f>IF((COLUMN()-1)&lt;RECEITAS!$B$12,0,RECEITAS!$B$6)</f>
        <v>40</v>
      </c>
      <c r="AY5" s="22">
        <f>IF((COLUMN()-1)&lt;RECEITAS!$B$12,0,RECEITAS!$B$6)</f>
        <v>40</v>
      </c>
      <c r="AZ5" s="22">
        <f>IF((COLUMN()-1)&lt;RECEITAS!$B$12,0,RECEITAS!$B$6)</f>
        <v>40</v>
      </c>
      <c r="BA5" s="22">
        <f>IF((COLUMN()-1)&lt;RECEITAS!$B$12,0,RECEITAS!$B$6)</f>
        <v>40</v>
      </c>
    </row>
    <row r="6" spans="1:53" x14ac:dyDescent="0.35">
      <c r="A6" s="10" t="s">
        <v>124</v>
      </c>
      <c r="B6" s="16">
        <f>B5*RECEITAS!$B$5*(1+'DEFINIÇÕES E CENÁRIOS'!$B$23)</f>
        <v>0</v>
      </c>
      <c r="C6" s="16">
        <f>C5*RECEITAS!$B$5*(1+'DEFINIÇÕES E CENÁRIOS'!$B$23)</f>
        <v>0</v>
      </c>
      <c r="D6" s="16">
        <f>D5*RECEITAS!$B$5*(1+'DEFINIÇÕES E CENÁRIOS'!$B$23)</f>
        <v>0</v>
      </c>
      <c r="E6" s="16">
        <f>E5*RECEITAS!$B$5*(1+'DEFINIÇÕES E CENÁRIOS'!$B$23)</f>
        <v>0</v>
      </c>
      <c r="F6" s="16">
        <f>F5*RECEITAS!$B$5*(1+'DEFINIÇÕES E CENÁRIOS'!$B$23)</f>
        <v>1130.4000000000001</v>
      </c>
      <c r="G6" s="16">
        <f>G5*RECEITAS!$B$5*(1+'DEFINIÇÕES E CENÁRIOS'!$B$23)</f>
        <v>1130.4000000000001</v>
      </c>
      <c r="H6" s="16">
        <f>H5*RECEITAS!$B$5*(1+'DEFINIÇÕES E CENÁRIOS'!$B$23)</f>
        <v>1130.4000000000001</v>
      </c>
      <c r="I6" s="16">
        <f>I5*RECEITAS!$B$5*(1+'DEFINIÇÕES E CENÁRIOS'!$B$23)</f>
        <v>1130.4000000000001</v>
      </c>
      <c r="J6" s="16">
        <f>J5*RECEITAS!$B$5*(1+'DEFINIÇÕES E CENÁRIOS'!$B$23)</f>
        <v>1130.4000000000001</v>
      </c>
      <c r="K6" s="16">
        <f>K5*RECEITAS!$B$5*(1+'DEFINIÇÕES E CENÁRIOS'!$B$23)</f>
        <v>1130.4000000000001</v>
      </c>
      <c r="L6" s="16">
        <f>L5*RECEITAS!$B$5*(1+'DEFINIÇÕES E CENÁRIOS'!$B$23)</f>
        <v>1130.4000000000001</v>
      </c>
      <c r="M6" s="16">
        <f>M5*RECEITAS!$B$5*(1+'DEFINIÇÕES E CENÁRIOS'!$B$23)</f>
        <v>1130.4000000000001</v>
      </c>
      <c r="N6" s="16">
        <f>N5*RECEITAS!$B$5*(1+'DEFINIÇÕES E CENÁRIOS'!$B$23)</f>
        <v>1130.4000000000001</v>
      </c>
      <c r="O6" s="16">
        <f>O5*RECEITAS!$B$5*(1+'DEFINIÇÕES E CENÁRIOS'!$B$23)</f>
        <v>1130.4000000000001</v>
      </c>
      <c r="P6" s="16">
        <f>P5*RECEITAS!$B$5*(1+'DEFINIÇÕES E CENÁRIOS'!$B$23)</f>
        <v>1130.4000000000001</v>
      </c>
      <c r="Q6" s="16">
        <f>Q5*RECEITAS!$B$5*(1+'DEFINIÇÕES E CENÁRIOS'!$B$23)</f>
        <v>1130.4000000000001</v>
      </c>
      <c r="R6" s="16">
        <f>R5*RECEITAS!$B$5*(1+'DEFINIÇÕES E CENÁRIOS'!$B$23)</f>
        <v>1130.4000000000001</v>
      </c>
      <c r="S6" s="16">
        <f>S5*RECEITAS!$B$5*(1+'DEFINIÇÕES E CENÁRIOS'!$B$23)</f>
        <v>1130.4000000000001</v>
      </c>
      <c r="T6" s="16">
        <f>T5*RECEITAS!$B$5*(1+'DEFINIÇÕES E CENÁRIOS'!$B$23)</f>
        <v>1130.4000000000001</v>
      </c>
      <c r="U6" s="16">
        <f>U5*RECEITAS!$B$5*(1+'DEFINIÇÕES E CENÁRIOS'!$B$23)</f>
        <v>1130.4000000000001</v>
      </c>
      <c r="V6" s="16">
        <f>V5*RECEITAS!$B$5*(1+'DEFINIÇÕES E CENÁRIOS'!$B$23)</f>
        <v>1130.4000000000001</v>
      </c>
      <c r="W6" s="16">
        <f>W5*RECEITAS!$B$5*(1+'DEFINIÇÕES E CENÁRIOS'!$B$23)</f>
        <v>1130.4000000000001</v>
      </c>
      <c r="X6" s="16">
        <f>X5*RECEITAS!$B$5*(1+'DEFINIÇÕES E CENÁRIOS'!$B$23)</f>
        <v>1130.4000000000001</v>
      </c>
      <c r="Y6" s="16">
        <f>Y5*RECEITAS!$B$5*(1+'DEFINIÇÕES E CENÁRIOS'!$B$23)</f>
        <v>1130.4000000000001</v>
      </c>
      <c r="Z6" s="16">
        <f>Z5*RECEITAS!$B$5*(1+'DEFINIÇÕES E CENÁRIOS'!$B$23)</f>
        <v>1130.4000000000001</v>
      </c>
      <c r="AA6" s="16">
        <f>AA5*RECEITAS!$B$5*(1+'DEFINIÇÕES E CENÁRIOS'!$B$23)</f>
        <v>1130.4000000000001</v>
      </c>
      <c r="AB6" s="16">
        <f>AB5*RECEITAS!$B$5*(1+'DEFINIÇÕES E CENÁRIOS'!$B$23)</f>
        <v>1130.4000000000001</v>
      </c>
      <c r="AC6" s="16">
        <f>AC5*RECEITAS!$B$5*(1+'DEFINIÇÕES E CENÁRIOS'!$B$23)</f>
        <v>1130.4000000000001</v>
      </c>
      <c r="AD6" s="16">
        <f>AD5*RECEITAS!$B$5*(1+'DEFINIÇÕES E CENÁRIOS'!$B$23)</f>
        <v>1130.4000000000001</v>
      </c>
      <c r="AE6" s="16">
        <f>AE5*RECEITAS!$B$5*(1+'DEFINIÇÕES E CENÁRIOS'!$B$23)</f>
        <v>1130.4000000000001</v>
      </c>
      <c r="AF6" s="16">
        <f>AF5*RECEITAS!$B$5*(1+'DEFINIÇÕES E CENÁRIOS'!$B$23)</f>
        <v>1130.4000000000001</v>
      </c>
      <c r="AG6" s="16">
        <f>AG5*RECEITAS!$B$5*(1+'DEFINIÇÕES E CENÁRIOS'!$B$23)</f>
        <v>1130.4000000000001</v>
      </c>
      <c r="AH6" s="16">
        <f>AH5*RECEITAS!$B$5*(1+'DEFINIÇÕES E CENÁRIOS'!$B$23)</f>
        <v>1130.4000000000001</v>
      </c>
      <c r="AI6" s="16">
        <f>AI5*RECEITAS!$B$5*(1+'DEFINIÇÕES E CENÁRIOS'!$B$23)</f>
        <v>1130.4000000000001</v>
      </c>
      <c r="AJ6" s="16">
        <f>AJ5*RECEITAS!$B$5*(1+'DEFINIÇÕES E CENÁRIOS'!$B$23)</f>
        <v>1130.4000000000001</v>
      </c>
      <c r="AK6" s="16">
        <f>AK5*RECEITAS!$B$5*(1+'DEFINIÇÕES E CENÁRIOS'!$B$23)</f>
        <v>1130.4000000000001</v>
      </c>
      <c r="AL6" s="16">
        <f>AL5*RECEITAS!$B$5*(1+'DEFINIÇÕES E CENÁRIOS'!$B$23)</f>
        <v>1130.4000000000001</v>
      </c>
      <c r="AM6" s="16">
        <f>AM5*RECEITAS!$B$5*(1+'DEFINIÇÕES E CENÁRIOS'!$B$23)</f>
        <v>1130.4000000000001</v>
      </c>
      <c r="AN6" s="16">
        <f>AN5*RECEITAS!$B$5*(1+'DEFINIÇÕES E CENÁRIOS'!$B$23)</f>
        <v>1130.4000000000001</v>
      </c>
      <c r="AO6" s="16">
        <f>AO5*RECEITAS!$B$5*(1+'DEFINIÇÕES E CENÁRIOS'!$B$23)</f>
        <v>1130.4000000000001</v>
      </c>
      <c r="AP6" s="16">
        <f>AP5*RECEITAS!$B$5*(1+'DEFINIÇÕES E CENÁRIOS'!$B$23)</f>
        <v>1130.4000000000001</v>
      </c>
      <c r="AQ6" s="16">
        <f>AQ5*RECEITAS!$B$5*(1+'DEFINIÇÕES E CENÁRIOS'!$B$23)</f>
        <v>1130.4000000000001</v>
      </c>
      <c r="AR6" s="16">
        <f>AR5*RECEITAS!$B$5*(1+'DEFINIÇÕES E CENÁRIOS'!$B$23)</f>
        <v>1130.4000000000001</v>
      </c>
      <c r="AS6" s="16">
        <f>AS5*RECEITAS!$B$5*(1+'DEFINIÇÕES E CENÁRIOS'!$B$23)</f>
        <v>1130.4000000000001</v>
      </c>
      <c r="AT6" s="16">
        <f>AT5*RECEITAS!$B$5*(1+'DEFINIÇÕES E CENÁRIOS'!$B$23)</f>
        <v>1130.4000000000001</v>
      </c>
      <c r="AU6" s="16">
        <f>AU5*RECEITAS!$B$5*(1+'DEFINIÇÕES E CENÁRIOS'!$B$23)</f>
        <v>1130.4000000000001</v>
      </c>
      <c r="AV6" s="16">
        <f>AV5*RECEITAS!$B$5*(1+'DEFINIÇÕES E CENÁRIOS'!$B$23)</f>
        <v>1130.4000000000001</v>
      </c>
      <c r="AW6" s="16">
        <f>AW5*RECEITAS!$B$5*(1+'DEFINIÇÕES E CENÁRIOS'!$B$23)</f>
        <v>1130.4000000000001</v>
      </c>
      <c r="AX6" s="16">
        <f>AX5*RECEITAS!$B$5*(1+'DEFINIÇÕES E CENÁRIOS'!$B$23)</f>
        <v>1130.4000000000001</v>
      </c>
      <c r="AY6" s="16">
        <f>AY5*RECEITAS!$B$5*(1+'DEFINIÇÕES E CENÁRIOS'!$B$23)</f>
        <v>1130.4000000000001</v>
      </c>
      <c r="AZ6" s="16">
        <f>AZ5*RECEITAS!$B$5*(1+'DEFINIÇÕES E CENÁRIOS'!$B$23)</f>
        <v>1130.4000000000001</v>
      </c>
      <c r="BA6" s="16">
        <f>BA5*RECEITAS!$B$5*(1+'DEFINIÇÕES E CENÁRIOS'!$B$23)</f>
        <v>1130.4000000000001</v>
      </c>
    </row>
    <row r="8" spans="1:53" x14ac:dyDescent="0.35">
      <c r="A8" s="48" t="s">
        <v>214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</row>
    <row r="9" spans="1:53" x14ac:dyDescent="0.35">
      <c r="A9" s="50" t="s">
        <v>404</v>
      </c>
      <c r="B9" s="67" t="str">
        <f>IF(AND((COLUMN()-1)&gt;='CUSTOS FIXOS'!$E$4,(COLUMN()-1)&lt;='CUSTOS FIXOS'!$F$4),'CUSTOS FIXOS'!$L$4,0)</f>
        <v/>
      </c>
      <c r="C9" s="67" t="str">
        <f>IF(AND((COLUMN()-1)&gt;='CUSTOS FIXOS'!$E$4,(COLUMN()-1)&lt;='CUSTOS FIXOS'!$F$4),'CUSTOS FIXOS'!$L$4,0)</f>
        <v/>
      </c>
      <c r="D9" s="67" t="str">
        <f>IF(AND((COLUMN()-1)&gt;='CUSTOS FIXOS'!$E$4,(COLUMN()-1)&lt;='CUSTOS FIXOS'!$F$4),'CUSTOS FIXOS'!$L$4,0)</f>
        <v/>
      </c>
      <c r="E9" s="67" t="str">
        <f>IF(AND((COLUMN()-1)&gt;='CUSTOS FIXOS'!$E$4,(COLUMN()-1)&lt;='CUSTOS FIXOS'!$F$4),'CUSTOS FIXOS'!$L$4,0)</f>
        <v/>
      </c>
      <c r="F9" s="67" t="str">
        <f>IF(AND((COLUMN()-1)&gt;='CUSTOS FIXOS'!$E$4,(COLUMN()-1)&lt;='CUSTOS FIXOS'!$F$4),'CUSTOS FIXOS'!$L$4,0)</f>
        <v/>
      </c>
      <c r="G9" s="67" t="str">
        <f>IF(AND((COLUMN()-1)&gt;='CUSTOS FIXOS'!$E$4,(COLUMN()-1)&lt;='CUSTOS FIXOS'!$F$4),'CUSTOS FIXOS'!$L$4,0)</f>
        <v/>
      </c>
      <c r="H9" s="67" t="str">
        <f>IF(AND((COLUMN()-1)&gt;='CUSTOS FIXOS'!$E$4,(COLUMN()-1)&lt;='CUSTOS FIXOS'!$F$4),'CUSTOS FIXOS'!$L$4,0)</f>
        <v/>
      </c>
      <c r="I9" s="67" t="str">
        <f>IF(AND((COLUMN()-1)&gt;='CUSTOS FIXOS'!$E$4,(COLUMN()-1)&lt;='CUSTOS FIXOS'!$F$4),'CUSTOS FIXOS'!$L$4,0)</f>
        <v/>
      </c>
      <c r="J9" s="67" t="str">
        <f>IF(AND((COLUMN()-1)&gt;='CUSTOS FIXOS'!$E$4,(COLUMN()-1)&lt;='CUSTOS FIXOS'!$F$4),'CUSTOS FIXOS'!$L$4,0)</f>
        <v/>
      </c>
      <c r="K9" s="67" t="str">
        <f>IF(AND((COLUMN()-1)&gt;='CUSTOS FIXOS'!$E$4,(COLUMN()-1)&lt;='CUSTOS FIXOS'!$F$4),'CUSTOS FIXOS'!$L$4,0)</f>
        <v/>
      </c>
      <c r="L9" s="67" t="str">
        <f>IF(AND((COLUMN()-1)&gt;='CUSTOS FIXOS'!$E$4,(COLUMN()-1)&lt;='CUSTOS FIXOS'!$F$4),'CUSTOS FIXOS'!$L$4,0)</f>
        <v/>
      </c>
      <c r="M9" s="67" t="str">
        <f>IF(AND((COLUMN()-1)&gt;='CUSTOS FIXOS'!$E$4,(COLUMN()-1)&lt;='CUSTOS FIXOS'!$F$4),'CUSTOS FIXOS'!$L$4,0)</f>
        <v/>
      </c>
      <c r="N9" s="67" t="str">
        <f>IF(AND((COLUMN()-1)&gt;='CUSTOS FIXOS'!$E$4,(COLUMN()-1)&lt;='CUSTOS FIXOS'!$F$4),'CUSTOS FIXOS'!$L$4,0)</f>
        <v/>
      </c>
      <c r="O9" s="67" t="str">
        <f>IF(AND((COLUMN()-1)&gt;='CUSTOS FIXOS'!$E$4,(COLUMN()-1)&lt;='CUSTOS FIXOS'!$F$4),'CUSTOS FIXOS'!$L$4,0)</f>
        <v/>
      </c>
      <c r="P9" s="67" t="str">
        <f>IF(AND((COLUMN()-1)&gt;='CUSTOS FIXOS'!$E$4,(COLUMN()-1)&lt;='CUSTOS FIXOS'!$F$4),'CUSTOS FIXOS'!$L$4,0)</f>
        <v/>
      </c>
      <c r="Q9" s="67" t="str">
        <f>IF(AND((COLUMN()-1)&gt;='CUSTOS FIXOS'!$E$4,(COLUMN()-1)&lt;='CUSTOS FIXOS'!$F$4),'CUSTOS FIXOS'!$L$4,0)</f>
        <v/>
      </c>
      <c r="R9" s="67" t="str">
        <f>IF(AND((COLUMN()-1)&gt;='CUSTOS FIXOS'!$E$4,(COLUMN()-1)&lt;='CUSTOS FIXOS'!$F$4),'CUSTOS FIXOS'!$L$4,0)</f>
        <v/>
      </c>
      <c r="S9" s="67" t="str">
        <f>IF(AND((COLUMN()-1)&gt;='CUSTOS FIXOS'!$E$4,(COLUMN()-1)&lt;='CUSTOS FIXOS'!$F$4),'CUSTOS FIXOS'!$L$4,0)</f>
        <v/>
      </c>
      <c r="T9" s="67" t="str">
        <f>IF(AND((COLUMN()-1)&gt;='CUSTOS FIXOS'!$E$4,(COLUMN()-1)&lt;='CUSTOS FIXOS'!$F$4),'CUSTOS FIXOS'!$L$4,0)</f>
        <v/>
      </c>
      <c r="U9" s="67" t="str">
        <f>IF(AND((COLUMN()-1)&gt;='CUSTOS FIXOS'!$E$4,(COLUMN()-1)&lt;='CUSTOS FIXOS'!$F$4),'CUSTOS FIXOS'!$L$4,0)</f>
        <v/>
      </c>
      <c r="V9" s="67" t="str">
        <f>IF(AND((COLUMN()-1)&gt;='CUSTOS FIXOS'!$E$4,(COLUMN()-1)&lt;='CUSTOS FIXOS'!$F$4),'CUSTOS FIXOS'!$L$4,0)</f>
        <v/>
      </c>
      <c r="W9" s="67" t="str">
        <f>IF(AND((COLUMN()-1)&gt;='CUSTOS FIXOS'!$E$4,(COLUMN()-1)&lt;='CUSTOS FIXOS'!$F$4),'CUSTOS FIXOS'!$L$4,0)</f>
        <v/>
      </c>
      <c r="X9" s="67" t="str">
        <f>IF(AND((COLUMN()-1)&gt;='CUSTOS FIXOS'!$E$4,(COLUMN()-1)&lt;='CUSTOS FIXOS'!$F$4),'CUSTOS FIXOS'!$L$4,0)</f>
        <v/>
      </c>
      <c r="Y9" s="67" t="str">
        <f>IF(AND((COLUMN()-1)&gt;='CUSTOS FIXOS'!$E$4,(COLUMN()-1)&lt;='CUSTOS FIXOS'!$F$4),'CUSTOS FIXOS'!$L$4,0)</f>
        <v/>
      </c>
      <c r="Z9" s="67" t="str">
        <f>IF(AND((COLUMN()-1)&gt;='CUSTOS FIXOS'!$E$4,(COLUMN()-1)&lt;='CUSTOS FIXOS'!$F$4),'CUSTOS FIXOS'!$L$4,0)</f>
        <v/>
      </c>
      <c r="AA9" s="67" t="str">
        <f>IF(AND((COLUMN()-1)&gt;='CUSTOS FIXOS'!$E$4,(COLUMN()-1)&lt;='CUSTOS FIXOS'!$F$4),'CUSTOS FIXOS'!$L$4,0)</f>
        <v/>
      </c>
      <c r="AB9" s="67" t="str">
        <f>IF(AND((COLUMN()-1)&gt;='CUSTOS FIXOS'!$E$4,(COLUMN()-1)&lt;='CUSTOS FIXOS'!$F$4),'CUSTOS FIXOS'!$L$4,0)</f>
        <v/>
      </c>
      <c r="AC9" s="67" t="str">
        <f>IF(AND((COLUMN()-1)&gt;='CUSTOS FIXOS'!$E$4,(COLUMN()-1)&lt;='CUSTOS FIXOS'!$F$4),'CUSTOS FIXOS'!$L$4,0)</f>
        <v/>
      </c>
      <c r="AD9" s="67" t="str">
        <f>IF(AND((COLUMN()-1)&gt;='CUSTOS FIXOS'!$E$4,(COLUMN()-1)&lt;='CUSTOS FIXOS'!$F$4),'CUSTOS FIXOS'!$L$4,0)</f>
        <v/>
      </c>
      <c r="AE9" s="67" t="str">
        <f>IF(AND((COLUMN()-1)&gt;='CUSTOS FIXOS'!$E$4,(COLUMN()-1)&lt;='CUSTOS FIXOS'!$F$4),'CUSTOS FIXOS'!$L$4,0)</f>
        <v/>
      </c>
      <c r="AF9" s="67" t="str">
        <f>IF(AND((COLUMN()-1)&gt;='CUSTOS FIXOS'!$E$4,(COLUMN()-1)&lt;='CUSTOS FIXOS'!$F$4),'CUSTOS FIXOS'!$L$4,0)</f>
        <v/>
      </c>
      <c r="AG9" s="67" t="str">
        <f>IF(AND((COLUMN()-1)&gt;='CUSTOS FIXOS'!$E$4,(COLUMN()-1)&lt;='CUSTOS FIXOS'!$F$4),'CUSTOS FIXOS'!$L$4,0)</f>
        <v/>
      </c>
      <c r="AH9" s="67" t="str">
        <f>IF(AND((COLUMN()-1)&gt;='CUSTOS FIXOS'!$E$4,(COLUMN()-1)&lt;='CUSTOS FIXOS'!$F$4),'CUSTOS FIXOS'!$L$4,0)</f>
        <v/>
      </c>
      <c r="AI9" s="67" t="str">
        <f>IF(AND((COLUMN()-1)&gt;='CUSTOS FIXOS'!$E$4,(COLUMN()-1)&lt;='CUSTOS FIXOS'!$F$4),'CUSTOS FIXOS'!$L$4,0)</f>
        <v/>
      </c>
      <c r="AJ9" s="67" t="str">
        <f>IF(AND((COLUMN()-1)&gt;='CUSTOS FIXOS'!$E$4,(COLUMN()-1)&lt;='CUSTOS FIXOS'!$F$4),'CUSTOS FIXOS'!$L$4,0)</f>
        <v/>
      </c>
      <c r="AK9" s="67" t="str">
        <f>IF(AND((COLUMN()-1)&gt;='CUSTOS FIXOS'!$E$4,(COLUMN()-1)&lt;='CUSTOS FIXOS'!$F$4),'CUSTOS FIXOS'!$L$4,0)</f>
        <v/>
      </c>
      <c r="AL9" s="67" t="str">
        <f>IF(AND((COLUMN()-1)&gt;='CUSTOS FIXOS'!$E$4,(COLUMN()-1)&lt;='CUSTOS FIXOS'!$F$4),'CUSTOS FIXOS'!$L$4,0)</f>
        <v/>
      </c>
      <c r="AM9" s="67" t="str">
        <f>IF(AND((COLUMN()-1)&gt;='CUSTOS FIXOS'!$E$4,(COLUMN()-1)&lt;='CUSTOS FIXOS'!$F$4),'CUSTOS FIXOS'!$L$4,0)</f>
        <v/>
      </c>
      <c r="AN9" s="67" t="str">
        <f>IF(AND((COLUMN()-1)&gt;='CUSTOS FIXOS'!$E$4,(COLUMN()-1)&lt;='CUSTOS FIXOS'!$F$4),'CUSTOS FIXOS'!$L$4,0)</f>
        <v/>
      </c>
      <c r="AO9" s="67" t="str">
        <f>IF(AND((COLUMN()-1)&gt;='CUSTOS FIXOS'!$E$4,(COLUMN()-1)&lt;='CUSTOS FIXOS'!$F$4),'CUSTOS FIXOS'!$L$4,0)</f>
        <v/>
      </c>
      <c r="AP9" s="67" t="str">
        <f>IF(AND((COLUMN()-1)&gt;='CUSTOS FIXOS'!$E$4,(COLUMN()-1)&lt;='CUSTOS FIXOS'!$F$4),'CUSTOS FIXOS'!$L$4,0)</f>
        <v/>
      </c>
      <c r="AQ9" s="67" t="str">
        <f>IF(AND((COLUMN()-1)&gt;='CUSTOS FIXOS'!$E$4,(COLUMN()-1)&lt;='CUSTOS FIXOS'!$F$4),'CUSTOS FIXOS'!$L$4,0)</f>
        <v/>
      </c>
      <c r="AR9" s="67" t="str">
        <f>IF(AND((COLUMN()-1)&gt;='CUSTOS FIXOS'!$E$4,(COLUMN()-1)&lt;='CUSTOS FIXOS'!$F$4),'CUSTOS FIXOS'!$L$4,0)</f>
        <v/>
      </c>
      <c r="AS9" s="67" t="str">
        <f>IF(AND((COLUMN()-1)&gt;='CUSTOS FIXOS'!$E$4,(COLUMN()-1)&lt;='CUSTOS FIXOS'!$F$4),'CUSTOS FIXOS'!$L$4,0)</f>
        <v/>
      </c>
      <c r="AT9" s="67" t="str">
        <f>IF(AND((COLUMN()-1)&gt;='CUSTOS FIXOS'!$E$4,(COLUMN()-1)&lt;='CUSTOS FIXOS'!$F$4),'CUSTOS FIXOS'!$L$4,0)</f>
        <v/>
      </c>
      <c r="AU9" s="67" t="str">
        <f>IF(AND((COLUMN()-1)&gt;='CUSTOS FIXOS'!$E$4,(COLUMN()-1)&lt;='CUSTOS FIXOS'!$F$4),'CUSTOS FIXOS'!$L$4,0)</f>
        <v/>
      </c>
      <c r="AV9" s="67" t="str">
        <f>IF(AND((COLUMN()-1)&gt;='CUSTOS FIXOS'!$E$4,(COLUMN()-1)&lt;='CUSTOS FIXOS'!$F$4),'CUSTOS FIXOS'!$L$4,0)</f>
        <v/>
      </c>
      <c r="AW9" s="67" t="str">
        <f>IF(AND((COLUMN()-1)&gt;='CUSTOS FIXOS'!$E$4,(COLUMN()-1)&lt;='CUSTOS FIXOS'!$F$4),'CUSTOS FIXOS'!$L$4,0)</f>
        <v/>
      </c>
      <c r="AX9" s="67" t="str">
        <f>IF(AND((COLUMN()-1)&gt;='CUSTOS FIXOS'!$E$4,(COLUMN()-1)&lt;='CUSTOS FIXOS'!$F$4),'CUSTOS FIXOS'!$L$4,0)</f>
        <v/>
      </c>
      <c r="AY9" s="67" t="str">
        <f>IF(AND((COLUMN()-1)&gt;='CUSTOS FIXOS'!$E$4,(COLUMN()-1)&lt;='CUSTOS FIXOS'!$F$4),'CUSTOS FIXOS'!$L$4,0)</f>
        <v/>
      </c>
      <c r="AZ9" s="67" t="str">
        <f>IF(AND((COLUMN()-1)&gt;='CUSTOS FIXOS'!$E$4,(COLUMN()-1)&lt;='CUSTOS FIXOS'!$F$4),'CUSTOS FIXOS'!$L$4,0)</f>
        <v/>
      </c>
      <c r="BA9" s="67" t="str">
        <f>IF(AND((COLUMN()-1)&gt;='CUSTOS FIXOS'!$E$4,(COLUMN()-1)&lt;='CUSTOS FIXOS'!$F$4),'CUSTOS FIXOS'!$L$4,0)</f>
        <v/>
      </c>
    </row>
    <row r="10" spans="1:53" x14ac:dyDescent="0.35">
      <c r="A10" s="38" t="s">
        <v>101</v>
      </c>
      <c r="B10" s="16">
        <f>IF('CUSTOS FIXOS'!$B$4&lt;&gt;"",0,IF(AND((COLUMN()-1)&gt;='CUSTOS FIXOS'!$E$5,(COLUMN()-1)&lt;='CUSTOS FIXOS'!$F$5),'CUSTOS FIXOS'!$L$5,0))</f>
        <v>350</v>
      </c>
      <c r="C10" s="16">
        <f>IF('CUSTOS FIXOS'!$B$4&lt;&gt;"",0,IF(AND((COLUMN()-1)&gt;='CUSTOS FIXOS'!$E$5,(COLUMN()-1)&lt;='CUSTOS FIXOS'!$F$5),'CUSTOS FIXOS'!$L$5,0))</f>
        <v>350</v>
      </c>
      <c r="D10" s="16">
        <f>IF('CUSTOS FIXOS'!$B$4&lt;&gt;"",0,IF(AND((COLUMN()-1)&gt;='CUSTOS FIXOS'!$E$5,(COLUMN()-1)&lt;='CUSTOS FIXOS'!$F$5),'CUSTOS FIXOS'!$L$5,0))</f>
        <v>350</v>
      </c>
      <c r="E10" s="16">
        <f>IF('CUSTOS FIXOS'!$B$4&lt;&gt;"",0,IF(AND((COLUMN()-1)&gt;='CUSTOS FIXOS'!$E$5,(COLUMN()-1)&lt;='CUSTOS FIXOS'!$F$5),'CUSTOS FIXOS'!$L$5,0))</f>
        <v>350</v>
      </c>
      <c r="F10" s="16">
        <f>IF('CUSTOS FIXOS'!$B$4&lt;&gt;"",0,IF(AND((COLUMN()-1)&gt;='CUSTOS FIXOS'!$E$5,(COLUMN()-1)&lt;='CUSTOS FIXOS'!$F$5),'CUSTOS FIXOS'!$L$5,0))</f>
        <v>350</v>
      </c>
      <c r="G10" s="16">
        <f>IF('CUSTOS FIXOS'!$B$4&lt;&gt;"",0,IF(AND((COLUMN()-1)&gt;='CUSTOS FIXOS'!$E$5,(COLUMN()-1)&lt;='CUSTOS FIXOS'!$F$5),'CUSTOS FIXOS'!$L$5,0))</f>
        <v>350</v>
      </c>
      <c r="H10" s="16">
        <f>IF('CUSTOS FIXOS'!$B$4&lt;&gt;"",0,IF(AND((COLUMN()-1)&gt;='CUSTOS FIXOS'!$E$5,(COLUMN()-1)&lt;='CUSTOS FIXOS'!$F$5),'CUSTOS FIXOS'!$L$5,0))</f>
        <v>350</v>
      </c>
      <c r="I10" s="16">
        <f>IF('CUSTOS FIXOS'!$B$4&lt;&gt;"",0,IF(AND((COLUMN()-1)&gt;='CUSTOS FIXOS'!$E$5,(COLUMN()-1)&lt;='CUSTOS FIXOS'!$F$5),'CUSTOS FIXOS'!$L$5,0))</f>
        <v>350</v>
      </c>
      <c r="J10" s="16">
        <f>IF('CUSTOS FIXOS'!$B$4&lt;&gt;"",0,IF(AND((COLUMN()-1)&gt;='CUSTOS FIXOS'!$E$5,(COLUMN()-1)&lt;='CUSTOS FIXOS'!$F$5),'CUSTOS FIXOS'!$L$5,0))</f>
        <v>350</v>
      </c>
      <c r="K10" s="16">
        <f>IF('CUSTOS FIXOS'!$B$4&lt;&gt;"",0,IF(AND((COLUMN()-1)&gt;='CUSTOS FIXOS'!$E$5,(COLUMN()-1)&lt;='CUSTOS FIXOS'!$F$5),'CUSTOS FIXOS'!$L$5,0))</f>
        <v>350</v>
      </c>
      <c r="L10" s="16">
        <f>IF('CUSTOS FIXOS'!$B$4&lt;&gt;"",0,IF(AND((COLUMN()-1)&gt;='CUSTOS FIXOS'!$E$5,(COLUMN()-1)&lt;='CUSTOS FIXOS'!$F$5),'CUSTOS FIXOS'!$L$5,0))</f>
        <v>350</v>
      </c>
      <c r="M10" s="16">
        <f>IF('CUSTOS FIXOS'!$B$4&lt;&gt;"",0,IF(AND((COLUMN()-1)&gt;='CUSTOS FIXOS'!$E$5,(COLUMN()-1)&lt;='CUSTOS FIXOS'!$F$5),'CUSTOS FIXOS'!$L$5,0))</f>
        <v>350</v>
      </c>
      <c r="N10" s="16">
        <f>IF('CUSTOS FIXOS'!$B$4&lt;&gt;"",0,IF(AND((COLUMN()-1)&gt;='CUSTOS FIXOS'!$E$5,(COLUMN()-1)&lt;='CUSTOS FIXOS'!$F$5),'CUSTOS FIXOS'!$L$5,0))</f>
        <v>350</v>
      </c>
      <c r="O10" s="16">
        <f>IF('CUSTOS FIXOS'!$B$4&lt;&gt;"",0,IF(AND((COLUMN()-1)&gt;='CUSTOS FIXOS'!$E$5,(COLUMN()-1)&lt;='CUSTOS FIXOS'!$F$5),'CUSTOS FIXOS'!$L$5,0))</f>
        <v>350</v>
      </c>
      <c r="P10" s="16">
        <f>IF('CUSTOS FIXOS'!$B$4&lt;&gt;"",0,IF(AND((COLUMN()-1)&gt;='CUSTOS FIXOS'!$E$5,(COLUMN()-1)&lt;='CUSTOS FIXOS'!$F$5),'CUSTOS FIXOS'!$L$5,0))</f>
        <v>350</v>
      </c>
      <c r="Q10" s="16">
        <f>IF('CUSTOS FIXOS'!$B$4&lt;&gt;"",0,IF(AND((COLUMN()-1)&gt;='CUSTOS FIXOS'!$E$5,(COLUMN()-1)&lt;='CUSTOS FIXOS'!$F$5),'CUSTOS FIXOS'!$L$5,0))</f>
        <v>350</v>
      </c>
      <c r="R10" s="16">
        <f>IF('CUSTOS FIXOS'!$B$4&lt;&gt;"",0,IF(AND((COLUMN()-1)&gt;='CUSTOS FIXOS'!$E$5,(COLUMN()-1)&lt;='CUSTOS FIXOS'!$F$5),'CUSTOS FIXOS'!$L$5,0))</f>
        <v>350</v>
      </c>
      <c r="S10" s="16">
        <f>IF('CUSTOS FIXOS'!$B$4&lt;&gt;"",0,IF(AND((COLUMN()-1)&gt;='CUSTOS FIXOS'!$E$5,(COLUMN()-1)&lt;='CUSTOS FIXOS'!$F$5),'CUSTOS FIXOS'!$L$5,0))</f>
        <v>350</v>
      </c>
      <c r="T10" s="16">
        <f>IF('CUSTOS FIXOS'!$B$4&lt;&gt;"",0,IF(AND((COLUMN()-1)&gt;='CUSTOS FIXOS'!$E$5,(COLUMN()-1)&lt;='CUSTOS FIXOS'!$F$5),'CUSTOS FIXOS'!$L$5,0))</f>
        <v>350</v>
      </c>
      <c r="U10" s="16">
        <f>IF('CUSTOS FIXOS'!$B$4&lt;&gt;"",0,IF(AND((COLUMN()-1)&gt;='CUSTOS FIXOS'!$E$5,(COLUMN()-1)&lt;='CUSTOS FIXOS'!$F$5),'CUSTOS FIXOS'!$L$5,0))</f>
        <v>350</v>
      </c>
      <c r="V10" s="16">
        <f>IF('CUSTOS FIXOS'!$B$4&lt;&gt;"",0,IF(AND((COLUMN()-1)&gt;='CUSTOS FIXOS'!$E$5,(COLUMN()-1)&lt;='CUSTOS FIXOS'!$F$5),'CUSTOS FIXOS'!$L$5,0))</f>
        <v>350</v>
      </c>
      <c r="W10" s="16">
        <f>IF('CUSTOS FIXOS'!$B$4&lt;&gt;"",0,IF(AND((COLUMN()-1)&gt;='CUSTOS FIXOS'!$E$5,(COLUMN()-1)&lt;='CUSTOS FIXOS'!$F$5),'CUSTOS FIXOS'!$L$5,0))</f>
        <v>350</v>
      </c>
      <c r="X10" s="16">
        <f>IF('CUSTOS FIXOS'!$B$4&lt;&gt;"",0,IF(AND((COLUMN()-1)&gt;='CUSTOS FIXOS'!$E$5,(COLUMN()-1)&lt;='CUSTOS FIXOS'!$F$5),'CUSTOS FIXOS'!$L$5,0))</f>
        <v>350</v>
      </c>
      <c r="Y10" s="16">
        <f>IF('CUSTOS FIXOS'!$B$4&lt;&gt;"",0,IF(AND((COLUMN()-1)&gt;='CUSTOS FIXOS'!$E$5,(COLUMN()-1)&lt;='CUSTOS FIXOS'!$F$5),'CUSTOS FIXOS'!$L$5,0))</f>
        <v>350</v>
      </c>
      <c r="Z10" s="16">
        <f>IF('CUSTOS FIXOS'!$B$4&lt;&gt;"",0,IF(AND((COLUMN()-1)&gt;='CUSTOS FIXOS'!$E$5,(COLUMN()-1)&lt;='CUSTOS FIXOS'!$F$5),'CUSTOS FIXOS'!$L$5,0))</f>
        <v>350</v>
      </c>
      <c r="AA10" s="16">
        <f>IF('CUSTOS FIXOS'!$B$4&lt;&gt;"",0,IF(AND((COLUMN()-1)&gt;='CUSTOS FIXOS'!$E$5,(COLUMN()-1)&lt;='CUSTOS FIXOS'!$F$5),'CUSTOS FIXOS'!$L$5,0))</f>
        <v>350</v>
      </c>
      <c r="AB10" s="16">
        <f>IF('CUSTOS FIXOS'!$B$4&lt;&gt;"",0,IF(AND((COLUMN()-1)&gt;='CUSTOS FIXOS'!$E$5,(COLUMN()-1)&lt;='CUSTOS FIXOS'!$F$5),'CUSTOS FIXOS'!$L$5,0))</f>
        <v>350</v>
      </c>
      <c r="AC10" s="16">
        <f>IF('CUSTOS FIXOS'!$B$4&lt;&gt;"",0,IF(AND((COLUMN()-1)&gt;='CUSTOS FIXOS'!$E$5,(COLUMN()-1)&lt;='CUSTOS FIXOS'!$F$5),'CUSTOS FIXOS'!$L$5,0))</f>
        <v>350</v>
      </c>
      <c r="AD10" s="16">
        <f>IF('CUSTOS FIXOS'!$B$4&lt;&gt;"",0,IF(AND((COLUMN()-1)&gt;='CUSTOS FIXOS'!$E$5,(COLUMN()-1)&lt;='CUSTOS FIXOS'!$F$5),'CUSTOS FIXOS'!$L$5,0))</f>
        <v>350</v>
      </c>
      <c r="AE10" s="16">
        <f>IF('CUSTOS FIXOS'!$B$4&lt;&gt;"",0,IF(AND((COLUMN()-1)&gt;='CUSTOS FIXOS'!$E$5,(COLUMN()-1)&lt;='CUSTOS FIXOS'!$F$5),'CUSTOS FIXOS'!$L$5,0))</f>
        <v>350</v>
      </c>
      <c r="AF10" s="16">
        <f>IF('CUSTOS FIXOS'!$B$4&lt;&gt;"",0,IF(AND((COLUMN()-1)&gt;='CUSTOS FIXOS'!$E$5,(COLUMN()-1)&lt;='CUSTOS FIXOS'!$F$5),'CUSTOS FIXOS'!$L$5,0))</f>
        <v>350</v>
      </c>
      <c r="AG10" s="16">
        <f>IF('CUSTOS FIXOS'!$B$4&lt;&gt;"",0,IF(AND((COLUMN()-1)&gt;='CUSTOS FIXOS'!$E$5,(COLUMN()-1)&lt;='CUSTOS FIXOS'!$F$5),'CUSTOS FIXOS'!$L$5,0))</f>
        <v>350</v>
      </c>
      <c r="AH10" s="16">
        <f>IF('CUSTOS FIXOS'!$B$4&lt;&gt;"",0,IF(AND((COLUMN()-1)&gt;='CUSTOS FIXOS'!$E$5,(COLUMN()-1)&lt;='CUSTOS FIXOS'!$F$5),'CUSTOS FIXOS'!$L$5,0))</f>
        <v>350</v>
      </c>
      <c r="AI10" s="16">
        <f>IF('CUSTOS FIXOS'!$B$4&lt;&gt;"",0,IF(AND((COLUMN()-1)&gt;='CUSTOS FIXOS'!$E$5,(COLUMN()-1)&lt;='CUSTOS FIXOS'!$F$5),'CUSTOS FIXOS'!$L$5,0))</f>
        <v>350</v>
      </c>
      <c r="AJ10" s="16">
        <f>IF('CUSTOS FIXOS'!$B$4&lt;&gt;"",0,IF(AND((COLUMN()-1)&gt;='CUSTOS FIXOS'!$E$5,(COLUMN()-1)&lt;='CUSTOS FIXOS'!$F$5),'CUSTOS FIXOS'!$L$5,0))</f>
        <v>350</v>
      </c>
      <c r="AK10" s="16">
        <f>IF('CUSTOS FIXOS'!$B$4&lt;&gt;"",0,IF(AND((COLUMN()-1)&gt;='CUSTOS FIXOS'!$E$5,(COLUMN()-1)&lt;='CUSTOS FIXOS'!$F$5),'CUSTOS FIXOS'!$L$5,0))</f>
        <v>350</v>
      </c>
      <c r="AL10" s="16">
        <f>IF('CUSTOS FIXOS'!$B$4&lt;&gt;"",0,IF(AND((COLUMN()-1)&gt;='CUSTOS FIXOS'!$E$5,(COLUMN()-1)&lt;='CUSTOS FIXOS'!$F$5),'CUSTOS FIXOS'!$L$5,0))</f>
        <v>350</v>
      </c>
      <c r="AM10" s="16">
        <f>IF('CUSTOS FIXOS'!$B$4&lt;&gt;"",0,IF(AND((COLUMN()-1)&gt;='CUSTOS FIXOS'!$E$5,(COLUMN()-1)&lt;='CUSTOS FIXOS'!$F$5),'CUSTOS FIXOS'!$L$5,0))</f>
        <v>350</v>
      </c>
      <c r="AN10" s="16">
        <f>IF('CUSTOS FIXOS'!$B$4&lt;&gt;"",0,IF(AND((COLUMN()-1)&gt;='CUSTOS FIXOS'!$E$5,(COLUMN()-1)&lt;='CUSTOS FIXOS'!$F$5),'CUSTOS FIXOS'!$L$5,0))</f>
        <v>350</v>
      </c>
      <c r="AO10" s="16">
        <f>IF('CUSTOS FIXOS'!$B$4&lt;&gt;"",0,IF(AND((COLUMN()-1)&gt;='CUSTOS FIXOS'!$E$5,(COLUMN()-1)&lt;='CUSTOS FIXOS'!$F$5),'CUSTOS FIXOS'!$L$5,0))</f>
        <v>350</v>
      </c>
      <c r="AP10" s="16">
        <f>IF('CUSTOS FIXOS'!$B$4&lt;&gt;"",0,IF(AND((COLUMN()-1)&gt;='CUSTOS FIXOS'!$E$5,(COLUMN()-1)&lt;='CUSTOS FIXOS'!$F$5),'CUSTOS FIXOS'!$L$5,0))</f>
        <v>350</v>
      </c>
      <c r="AQ10" s="16">
        <f>IF('CUSTOS FIXOS'!$B$4&lt;&gt;"",0,IF(AND((COLUMN()-1)&gt;='CUSTOS FIXOS'!$E$5,(COLUMN()-1)&lt;='CUSTOS FIXOS'!$F$5),'CUSTOS FIXOS'!$L$5,0))</f>
        <v>350</v>
      </c>
      <c r="AR10" s="16">
        <f>IF('CUSTOS FIXOS'!$B$4&lt;&gt;"",0,IF(AND((COLUMN()-1)&gt;='CUSTOS FIXOS'!$E$5,(COLUMN()-1)&lt;='CUSTOS FIXOS'!$F$5),'CUSTOS FIXOS'!$L$5,0))</f>
        <v>350</v>
      </c>
      <c r="AS10" s="16">
        <f>IF('CUSTOS FIXOS'!$B$4&lt;&gt;"",0,IF(AND((COLUMN()-1)&gt;='CUSTOS FIXOS'!$E$5,(COLUMN()-1)&lt;='CUSTOS FIXOS'!$F$5),'CUSTOS FIXOS'!$L$5,0))</f>
        <v>350</v>
      </c>
      <c r="AT10" s="16">
        <f>IF('CUSTOS FIXOS'!$B$4&lt;&gt;"",0,IF(AND((COLUMN()-1)&gt;='CUSTOS FIXOS'!$E$5,(COLUMN()-1)&lt;='CUSTOS FIXOS'!$F$5),'CUSTOS FIXOS'!$L$5,0))</f>
        <v>350</v>
      </c>
      <c r="AU10" s="16">
        <f>IF('CUSTOS FIXOS'!$B$4&lt;&gt;"",0,IF(AND((COLUMN()-1)&gt;='CUSTOS FIXOS'!$E$5,(COLUMN()-1)&lt;='CUSTOS FIXOS'!$F$5),'CUSTOS FIXOS'!$L$5,0))</f>
        <v>350</v>
      </c>
      <c r="AV10" s="16">
        <f>IF('CUSTOS FIXOS'!$B$4&lt;&gt;"",0,IF(AND((COLUMN()-1)&gt;='CUSTOS FIXOS'!$E$5,(COLUMN()-1)&lt;='CUSTOS FIXOS'!$F$5),'CUSTOS FIXOS'!$L$5,0))</f>
        <v>350</v>
      </c>
      <c r="AW10" s="16">
        <f>IF('CUSTOS FIXOS'!$B$4&lt;&gt;"",0,IF(AND((COLUMN()-1)&gt;='CUSTOS FIXOS'!$E$5,(COLUMN()-1)&lt;='CUSTOS FIXOS'!$F$5),'CUSTOS FIXOS'!$L$5,0))</f>
        <v>350</v>
      </c>
      <c r="AX10" s="16">
        <f>IF('CUSTOS FIXOS'!$B$4&lt;&gt;"",0,IF(AND((COLUMN()-1)&gt;='CUSTOS FIXOS'!$E$5,(COLUMN()-1)&lt;='CUSTOS FIXOS'!$F$5),'CUSTOS FIXOS'!$L$5,0))</f>
        <v>350</v>
      </c>
      <c r="AY10" s="16">
        <f>IF('CUSTOS FIXOS'!$B$4&lt;&gt;"",0,IF(AND((COLUMN()-1)&gt;='CUSTOS FIXOS'!$E$5,(COLUMN()-1)&lt;='CUSTOS FIXOS'!$F$5),'CUSTOS FIXOS'!$L$5,0))</f>
        <v>350</v>
      </c>
      <c r="AZ10" s="16">
        <f>IF('CUSTOS FIXOS'!$B$4&lt;&gt;"",0,IF(AND((COLUMN()-1)&gt;='CUSTOS FIXOS'!$E$5,(COLUMN()-1)&lt;='CUSTOS FIXOS'!$F$5),'CUSTOS FIXOS'!$L$5,0))</f>
        <v>350</v>
      </c>
      <c r="BA10" s="16">
        <f>IF('CUSTOS FIXOS'!$B$4&lt;&gt;"",0,IF(AND((COLUMN()-1)&gt;='CUSTOS FIXOS'!$E$5,(COLUMN()-1)&lt;='CUSTOS FIXOS'!$F$5),'CUSTOS FIXOS'!$L$5,0))</f>
        <v>350</v>
      </c>
    </row>
    <row r="11" spans="1:53" x14ac:dyDescent="0.35">
      <c r="A11" s="38" t="s">
        <v>103</v>
      </c>
      <c r="B11" s="16">
        <f>IF('CUSTOS FIXOS'!$B$4&lt;&gt;"",0,IF(AND((COLUMN()-1)&gt;='CUSTOS FIXOS'!$E$6,(COLUMN()-1)&lt;='CUSTOS FIXOS'!$F$6),'CUSTOS FIXOS'!$L$6,0))</f>
        <v>27.692309822485374</v>
      </c>
      <c r="C11" s="16">
        <f>IF('CUSTOS FIXOS'!$B$4&lt;&gt;"",0,IF(AND((COLUMN()-1)&gt;='CUSTOS FIXOS'!$E$6,(COLUMN()-1)&lt;='CUSTOS FIXOS'!$F$6),'CUSTOS FIXOS'!$L$6,0))</f>
        <v>27.692309822485374</v>
      </c>
      <c r="D11" s="16">
        <f>IF('CUSTOS FIXOS'!$B$4&lt;&gt;"",0,IF(AND((COLUMN()-1)&gt;='CUSTOS FIXOS'!$E$6,(COLUMN()-1)&lt;='CUSTOS FIXOS'!$F$6),'CUSTOS FIXOS'!$L$6,0))</f>
        <v>27.692309822485374</v>
      </c>
      <c r="E11" s="16">
        <f>IF('CUSTOS FIXOS'!$B$4&lt;&gt;"",0,IF(AND((COLUMN()-1)&gt;='CUSTOS FIXOS'!$E$6,(COLUMN()-1)&lt;='CUSTOS FIXOS'!$F$6),'CUSTOS FIXOS'!$L$6,0))</f>
        <v>27.692309822485374</v>
      </c>
      <c r="F11" s="16">
        <f>IF('CUSTOS FIXOS'!$B$4&lt;&gt;"",0,IF(AND((COLUMN()-1)&gt;='CUSTOS FIXOS'!$E$6,(COLUMN()-1)&lt;='CUSTOS FIXOS'!$F$6),'CUSTOS FIXOS'!$L$6,0))</f>
        <v>27.692309822485374</v>
      </c>
      <c r="G11" s="16">
        <f>IF('CUSTOS FIXOS'!$B$4&lt;&gt;"",0,IF(AND((COLUMN()-1)&gt;='CUSTOS FIXOS'!$E$6,(COLUMN()-1)&lt;='CUSTOS FIXOS'!$F$6),'CUSTOS FIXOS'!$L$6,0))</f>
        <v>27.692309822485374</v>
      </c>
      <c r="H11" s="16">
        <f>IF('CUSTOS FIXOS'!$B$4&lt;&gt;"",0,IF(AND((COLUMN()-1)&gt;='CUSTOS FIXOS'!$E$6,(COLUMN()-1)&lt;='CUSTOS FIXOS'!$F$6),'CUSTOS FIXOS'!$L$6,0))</f>
        <v>27.692309822485374</v>
      </c>
      <c r="I11" s="16">
        <f>IF('CUSTOS FIXOS'!$B$4&lt;&gt;"",0,IF(AND((COLUMN()-1)&gt;='CUSTOS FIXOS'!$E$6,(COLUMN()-1)&lt;='CUSTOS FIXOS'!$F$6),'CUSTOS FIXOS'!$L$6,0))</f>
        <v>27.692309822485374</v>
      </c>
      <c r="J11" s="16">
        <f>IF('CUSTOS FIXOS'!$B$4&lt;&gt;"",0,IF(AND((COLUMN()-1)&gt;='CUSTOS FIXOS'!$E$6,(COLUMN()-1)&lt;='CUSTOS FIXOS'!$F$6),'CUSTOS FIXOS'!$L$6,0))</f>
        <v>27.692309822485374</v>
      </c>
      <c r="K11" s="16">
        <f>IF('CUSTOS FIXOS'!$B$4&lt;&gt;"",0,IF(AND((COLUMN()-1)&gt;='CUSTOS FIXOS'!$E$6,(COLUMN()-1)&lt;='CUSTOS FIXOS'!$F$6),'CUSTOS FIXOS'!$L$6,0))</f>
        <v>27.692309822485374</v>
      </c>
      <c r="L11" s="16">
        <f>IF('CUSTOS FIXOS'!$B$4&lt;&gt;"",0,IF(AND((COLUMN()-1)&gt;='CUSTOS FIXOS'!$E$6,(COLUMN()-1)&lt;='CUSTOS FIXOS'!$F$6),'CUSTOS FIXOS'!$L$6,0))</f>
        <v>27.692309822485374</v>
      </c>
      <c r="M11" s="16">
        <f>IF('CUSTOS FIXOS'!$B$4&lt;&gt;"",0,IF(AND((COLUMN()-1)&gt;='CUSTOS FIXOS'!$E$6,(COLUMN()-1)&lt;='CUSTOS FIXOS'!$F$6),'CUSTOS FIXOS'!$L$6,0))</f>
        <v>27.692309822485374</v>
      </c>
      <c r="N11" s="16">
        <f>IF('CUSTOS FIXOS'!$B$4&lt;&gt;"",0,IF(AND((COLUMN()-1)&gt;='CUSTOS FIXOS'!$E$6,(COLUMN()-1)&lt;='CUSTOS FIXOS'!$F$6),'CUSTOS FIXOS'!$L$6,0))</f>
        <v>27.692309822485374</v>
      </c>
      <c r="O11" s="16">
        <f>IF('CUSTOS FIXOS'!$B$4&lt;&gt;"",0,IF(AND((COLUMN()-1)&gt;='CUSTOS FIXOS'!$E$6,(COLUMN()-1)&lt;='CUSTOS FIXOS'!$F$6),'CUSTOS FIXOS'!$L$6,0))</f>
        <v>27.692309822485374</v>
      </c>
      <c r="P11" s="16">
        <f>IF('CUSTOS FIXOS'!$B$4&lt;&gt;"",0,IF(AND((COLUMN()-1)&gt;='CUSTOS FIXOS'!$E$6,(COLUMN()-1)&lt;='CUSTOS FIXOS'!$F$6),'CUSTOS FIXOS'!$L$6,0))</f>
        <v>27.692309822485374</v>
      </c>
      <c r="Q11" s="16">
        <f>IF('CUSTOS FIXOS'!$B$4&lt;&gt;"",0,IF(AND((COLUMN()-1)&gt;='CUSTOS FIXOS'!$E$6,(COLUMN()-1)&lt;='CUSTOS FIXOS'!$F$6),'CUSTOS FIXOS'!$L$6,0))</f>
        <v>27.692309822485374</v>
      </c>
      <c r="R11" s="16">
        <f>IF('CUSTOS FIXOS'!$B$4&lt;&gt;"",0,IF(AND((COLUMN()-1)&gt;='CUSTOS FIXOS'!$E$6,(COLUMN()-1)&lt;='CUSTOS FIXOS'!$F$6),'CUSTOS FIXOS'!$L$6,0))</f>
        <v>27.692309822485374</v>
      </c>
      <c r="S11" s="16">
        <f>IF('CUSTOS FIXOS'!$B$4&lt;&gt;"",0,IF(AND((COLUMN()-1)&gt;='CUSTOS FIXOS'!$E$6,(COLUMN()-1)&lt;='CUSTOS FIXOS'!$F$6),'CUSTOS FIXOS'!$L$6,0))</f>
        <v>27.692309822485374</v>
      </c>
      <c r="T11" s="16">
        <f>IF('CUSTOS FIXOS'!$B$4&lt;&gt;"",0,IF(AND((COLUMN()-1)&gt;='CUSTOS FIXOS'!$E$6,(COLUMN()-1)&lt;='CUSTOS FIXOS'!$F$6),'CUSTOS FIXOS'!$L$6,0))</f>
        <v>27.692309822485374</v>
      </c>
      <c r="U11" s="16">
        <f>IF('CUSTOS FIXOS'!$B$4&lt;&gt;"",0,IF(AND((COLUMN()-1)&gt;='CUSTOS FIXOS'!$E$6,(COLUMN()-1)&lt;='CUSTOS FIXOS'!$F$6),'CUSTOS FIXOS'!$L$6,0))</f>
        <v>27.692309822485374</v>
      </c>
      <c r="V11" s="16">
        <f>IF('CUSTOS FIXOS'!$B$4&lt;&gt;"",0,IF(AND((COLUMN()-1)&gt;='CUSTOS FIXOS'!$E$6,(COLUMN()-1)&lt;='CUSTOS FIXOS'!$F$6),'CUSTOS FIXOS'!$L$6,0))</f>
        <v>27.692309822485374</v>
      </c>
      <c r="W11" s="16">
        <f>IF('CUSTOS FIXOS'!$B$4&lt;&gt;"",0,IF(AND((COLUMN()-1)&gt;='CUSTOS FIXOS'!$E$6,(COLUMN()-1)&lt;='CUSTOS FIXOS'!$F$6),'CUSTOS FIXOS'!$L$6,0))</f>
        <v>27.692309822485374</v>
      </c>
      <c r="X11" s="16">
        <f>IF('CUSTOS FIXOS'!$B$4&lt;&gt;"",0,IF(AND((COLUMN()-1)&gt;='CUSTOS FIXOS'!$E$6,(COLUMN()-1)&lt;='CUSTOS FIXOS'!$F$6),'CUSTOS FIXOS'!$L$6,0))</f>
        <v>27.692309822485374</v>
      </c>
      <c r="Y11" s="16">
        <f>IF('CUSTOS FIXOS'!$B$4&lt;&gt;"",0,IF(AND((COLUMN()-1)&gt;='CUSTOS FIXOS'!$E$6,(COLUMN()-1)&lt;='CUSTOS FIXOS'!$F$6),'CUSTOS FIXOS'!$L$6,0))</f>
        <v>27.692309822485374</v>
      </c>
      <c r="Z11" s="16">
        <f>IF('CUSTOS FIXOS'!$B$4&lt;&gt;"",0,IF(AND((COLUMN()-1)&gt;='CUSTOS FIXOS'!$E$6,(COLUMN()-1)&lt;='CUSTOS FIXOS'!$F$6),'CUSTOS FIXOS'!$L$6,0))</f>
        <v>27.692309822485374</v>
      </c>
      <c r="AA11" s="16">
        <f>IF('CUSTOS FIXOS'!$B$4&lt;&gt;"",0,IF(AND((COLUMN()-1)&gt;='CUSTOS FIXOS'!$E$6,(COLUMN()-1)&lt;='CUSTOS FIXOS'!$F$6),'CUSTOS FIXOS'!$L$6,0))</f>
        <v>27.692309822485374</v>
      </c>
      <c r="AB11" s="16">
        <f>IF('CUSTOS FIXOS'!$B$4&lt;&gt;"",0,IF(AND((COLUMN()-1)&gt;='CUSTOS FIXOS'!$E$6,(COLUMN()-1)&lt;='CUSTOS FIXOS'!$F$6),'CUSTOS FIXOS'!$L$6,0))</f>
        <v>27.692309822485374</v>
      </c>
      <c r="AC11" s="16">
        <f>IF('CUSTOS FIXOS'!$B$4&lt;&gt;"",0,IF(AND((COLUMN()-1)&gt;='CUSTOS FIXOS'!$E$6,(COLUMN()-1)&lt;='CUSTOS FIXOS'!$F$6),'CUSTOS FIXOS'!$L$6,0))</f>
        <v>27.692309822485374</v>
      </c>
      <c r="AD11" s="16">
        <f>IF('CUSTOS FIXOS'!$B$4&lt;&gt;"",0,IF(AND((COLUMN()-1)&gt;='CUSTOS FIXOS'!$E$6,(COLUMN()-1)&lt;='CUSTOS FIXOS'!$F$6),'CUSTOS FIXOS'!$L$6,0))</f>
        <v>27.692309822485374</v>
      </c>
      <c r="AE11" s="16">
        <f>IF('CUSTOS FIXOS'!$B$4&lt;&gt;"",0,IF(AND((COLUMN()-1)&gt;='CUSTOS FIXOS'!$E$6,(COLUMN()-1)&lt;='CUSTOS FIXOS'!$F$6),'CUSTOS FIXOS'!$L$6,0))</f>
        <v>27.692309822485374</v>
      </c>
      <c r="AF11" s="16">
        <f>IF('CUSTOS FIXOS'!$B$4&lt;&gt;"",0,IF(AND((COLUMN()-1)&gt;='CUSTOS FIXOS'!$E$6,(COLUMN()-1)&lt;='CUSTOS FIXOS'!$F$6),'CUSTOS FIXOS'!$L$6,0))</f>
        <v>27.692309822485374</v>
      </c>
      <c r="AG11" s="16">
        <f>IF('CUSTOS FIXOS'!$B$4&lt;&gt;"",0,IF(AND((COLUMN()-1)&gt;='CUSTOS FIXOS'!$E$6,(COLUMN()-1)&lt;='CUSTOS FIXOS'!$F$6),'CUSTOS FIXOS'!$L$6,0))</f>
        <v>27.692309822485374</v>
      </c>
      <c r="AH11" s="16">
        <f>IF('CUSTOS FIXOS'!$B$4&lt;&gt;"",0,IF(AND((COLUMN()-1)&gt;='CUSTOS FIXOS'!$E$6,(COLUMN()-1)&lt;='CUSTOS FIXOS'!$F$6),'CUSTOS FIXOS'!$L$6,0))</f>
        <v>27.692309822485374</v>
      </c>
      <c r="AI11" s="16">
        <f>IF('CUSTOS FIXOS'!$B$4&lt;&gt;"",0,IF(AND((COLUMN()-1)&gt;='CUSTOS FIXOS'!$E$6,(COLUMN()-1)&lt;='CUSTOS FIXOS'!$F$6),'CUSTOS FIXOS'!$L$6,0))</f>
        <v>27.692309822485374</v>
      </c>
      <c r="AJ11" s="16">
        <f>IF('CUSTOS FIXOS'!$B$4&lt;&gt;"",0,IF(AND((COLUMN()-1)&gt;='CUSTOS FIXOS'!$E$6,(COLUMN()-1)&lt;='CUSTOS FIXOS'!$F$6),'CUSTOS FIXOS'!$L$6,0))</f>
        <v>27.692309822485374</v>
      </c>
      <c r="AK11" s="16">
        <f>IF('CUSTOS FIXOS'!$B$4&lt;&gt;"",0,IF(AND((COLUMN()-1)&gt;='CUSTOS FIXOS'!$E$6,(COLUMN()-1)&lt;='CUSTOS FIXOS'!$F$6),'CUSTOS FIXOS'!$L$6,0))</f>
        <v>27.692309822485374</v>
      </c>
      <c r="AL11" s="16">
        <f>IF('CUSTOS FIXOS'!$B$4&lt;&gt;"",0,IF(AND((COLUMN()-1)&gt;='CUSTOS FIXOS'!$E$6,(COLUMN()-1)&lt;='CUSTOS FIXOS'!$F$6),'CUSTOS FIXOS'!$L$6,0))</f>
        <v>27.692309822485374</v>
      </c>
      <c r="AM11" s="16">
        <f>IF('CUSTOS FIXOS'!$B$4&lt;&gt;"",0,IF(AND((COLUMN()-1)&gt;='CUSTOS FIXOS'!$E$6,(COLUMN()-1)&lt;='CUSTOS FIXOS'!$F$6),'CUSTOS FIXOS'!$L$6,0))</f>
        <v>27.692309822485374</v>
      </c>
      <c r="AN11" s="16">
        <f>IF('CUSTOS FIXOS'!$B$4&lt;&gt;"",0,IF(AND((COLUMN()-1)&gt;='CUSTOS FIXOS'!$E$6,(COLUMN()-1)&lt;='CUSTOS FIXOS'!$F$6),'CUSTOS FIXOS'!$L$6,0))</f>
        <v>27.692309822485374</v>
      </c>
      <c r="AO11" s="16">
        <f>IF('CUSTOS FIXOS'!$B$4&lt;&gt;"",0,IF(AND((COLUMN()-1)&gt;='CUSTOS FIXOS'!$E$6,(COLUMN()-1)&lt;='CUSTOS FIXOS'!$F$6),'CUSTOS FIXOS'!$L$6,0))</f>
        <v>27.692309822485374</v>
      </c>
      <c r="AP11" s="16">
        <f>IF('CUSTOS FIXOS'!$B$4&lt;&gt;"",0,IF(AND((COLUMN()-1)&gt;='CUSTOS FIXOS'!$E$6,(COLUMN()-1)&lt;='CUSTOS FIXOS'!$F$6),'CUSTOS FIXOS'!$L$6,0))</f>
        <v>27.692309822485374</v>
      </c>
      <c r="AQ11" s="16">
        <f>IF('CUSTOS FIXOS'!$B$4&lt;&gt;"",0,IF(AND((COLUMN()-1)&gt;='CUSTOS FIXOS'!$E$6,(COLUMN()-1)&lt;='CUSTOS FIXOS'!$F$6),'CUSTOS FIXOS'!$L$6,0))</f>
        <v>27.692309822485374</v>
      </c>
      <c r="AR11" s="16">
        <f>IF('CUSTOS FIXOS'!$B$4&lt;&gt;"",0,IF(AND((COLUMN()-1)&gt;='CUSTOS FIXOS'!$E$6,(COLUMN()-1)&lt;='CUSTOS FIXOS'!$F$6),'CUSTOS FIXOS'!$L$6,0))</f>
        <v>27.692309822485374</v>
      </c>
      <c r="AS11" s="16">
        <f>IF('CUSTOS FIXOS'!$B$4&lt;&gt;"",0,IF(AND((COLUMN()-1)&gt;='CUSTOS FIXOS'!$E$6,(COLUMN()-1)&lt;='CUSTOS FIXOS'!$F$6),'CUSTOS FIXOS'!$L$6,0))</f>
        <v>27.692309822485374</v>
      </c>
      <c r="AT11" s="16">
        <f>IF('CUSTOS FIXOS'!$B$4&lt;&gt;"",0,IF(AND((COLUMN()-1)&gt;='CUSTOS FIXOS'!$E$6,(COLUMN()-1)&lt;='CUSTOS FIXOS'!$F$6),'CUSTOS FIXOS'!$L$6,0))</f>
        <v>27.692309822485374</v>
      </c>
      <c r="AU11" s="16">
        <f>IF('CUSTOS FIXOS'!$B$4&lt;&gt;"",0,IF(AND((COLUMN()-1)&gt;='CUSTOS FIXOS'!$E$6,(COLUMN()-1)&lt;='CUSTOS FIXOS'!$F$6),'CUSTOS FIXOS'!$L$6,0))</f>
        <v>27.692309822485374</v>
      </c>
      <c r="AV11" s="16">
        <f>IF('CUSTOS FIXOS'!$B$4&lt;&gt;"",0,IF(AND((COLUMN()-1)&gt;='CUSTOS FIXOS'!$E$6,(COLUMN()-1)&lt;='CUSTOS FIXOS'!$F$6),'CUSTOS FIXOS'!$L$6,0))</f>
        <v>27.692309822485374</v>
      </c>
      <c r="AW11" s="16">
        <f>IF('CUSTOS FIXOS'!$B$4&lt;&gt;"",0,IF(AND((COLUMN()-1)&gt;='CUSTOS FIXOS'!$E$6,(COLUMN()-1)&lt;='CUSTOS FIXOS'!$F$6),'CUSTOS FIXOS'!$L$6,0))</f>
        <v>27.692309822485374</v>
      </c>
      <c r="AX11" s="16">
        <f>IF('CUSTOS FIXOS'!$B$4&lt;&gt;"",0,IF(AND((COLUMN()-1)&gt;='CUSTOS FIXOS'!$E$6,(COLUMN()-1)&lt;='CUSTOS FIXOS'!$F$6),'CUSTOS FIXOS'!$L$6,0))</f>
        <v>27.692309822485374</v>
      </c>
      <c r="AY11" s="16">
        <f>IF('CUSTOS FIXOS'!$B$4&lt;&gt;"",0,IF(AND((COLUMN()-1)&gt;='CUSTOS FIXOS'!$E$6,(COLUMN()-1)&lt;='CUSTOS FIXOS'!$F$6),'CUSTOS FIXOS'!$L$6,0))</f>
        <v>27.692309822485374</v>
      </c>
      <c r="AZ11" s="16">
        <f>IF('CUSTOS FIXOS'!$B$4&lt;&gt;"",0,IF(AND((COLUMN()-1)&gt;='CUSTOS FIXOS'!$E$6,(COLUMN()-1)&lt;='CUSTOS FIXOS'!$F$6),'CUSTOS FIXOS'!$L$6,0))</f>
        <v>27.692309822485374</v>
      </c>
      <c r="BA11" s="16">
        <f>IF('CUSTOS FIXOS'!$B$4&lt;&gt;"",0,IF(AND((COLUMN()-1)&gt;='CUSTOS FIXOS'!$E$6,(COLUMN()-1)&lt;='CUSTOS FIXOS'!$F$6),'CUSTOS FIXOS'!$L$6,0))</f>
        <v>27.692309822485374</v>
      </c>
    </row>
    <row r="12" spans="1:53" x14ac:dyDescent="0.35">
      <c r="A12" s="38" t="s">
        <v>161</v>
      </c>
      <c r="B12" s="16">
        <f>IF('CUSTOS FIXOS'!$B$4&lt;&gt;"",0,IF(AND((COLUMN()-1)&gt;='CUSTOS FIXOS'!$E$7,(COLUMN()-1)&lt;='CUSTOS FIXOS'!$F$7),'CUSTOS FIXOS'!$L$7,0))</f>
        <v>9.2307699408284574</v>
      </c>
      <c r="C12" s="16">
        <f>IF('CUSTOS FIXOS'!$B$4&lt;&gt;"",0,IF(AND((COLUMN()-1)&gt;='CUSTOS FIXOS'!$E$7,(COLUMN()-1)&lt;='CUSTOS FIXOS'!$F$7),'CUSTOS FIXOS'!$L$7,0))</f>
        <v>9.2307699408284574</v>
      </c>
      <c r="D12" s="16">
        <f>IF('CUSTOS FIXOS'!$B$4&lt;&gt;"",0,IF(AND((COLUMN()-1)&gt;='CUSTOS FIXOS'!$E$7,(COLUMN()-1)&lt;='CUSTOS FIXOS'!$F$7),'CUSTOS FIXOS'!$L$7,0))</f>
        <v>9.2307699408284574</v>
      </c>
      <c r="E12" s="16">
        <f>IF('CUSTOS FIXOS'!$B$4&lt;&gt;"",0,IF(AND((COLUMN()-1)&gt;='CUSTOS FIXOS'!$E$7,(COLUMN()-1)&lt;='CUSTOS FIXOS'!$F$7),'CUSTOS FIXOS'!$L$7,0))</f>
        <v>9.2307699408284574</v>
      </c>
      <c r="F12" s="16">
        <f>IF('CUSTOS FIXOS'!$B$4&lt;&gt;"",0,IF(AND((COLUMN()-1)&gt;='CUSTOS FIXOS'!$E$7,(COLUMN()-1)&lt;='CUSTOS FIXOS'!$F$7),'CUSTOS FIXOS'!$L$7,0))</f>
        <v>9.2307699408284574</v>
      </c>
      <c r="G12" s="16">
        <f>IF('CUSTOS FIXOS'!$B$4&lt;&gt;"",0,IF(AND((COLUMN()-1)&gt;='CUSTOS FIXOS'!$E$7,(COLUMN()-1)&lt;='CUSTOS FIXOS'!$F$7),'CUSTOS FIXOS'!$L$7,0))</f>
        <v>9.2307699408284574</v>
      </c>
      <c r="H12" s="16">
        <f>IF('CUSTOS FIXOS'!$B$4&lt;&gt;"",0,IF(AND((COLUMN()-1)&gt;='CUSTOS FIXOS'!$E$7,(COLUMN()-1)&lt;='CUSTOS FIXOS'!$F$7),'CUSTOS FIXOS'!$L$7,0))</f>
        <v>9.2307699408284574</v>
      </c>
      <c r="I12" s="16">
        <f>IF('CUSTOS FIXOS'!$B$4&lt;&gt;"",0,IF(AND((COLUMN()-1)&gt;='CUSTOS FIXOS'!$E$7,(COLUMN()-1)&lt;='CUSTOS FIXOS'!$F$7),'CUSTOS FIXOS'!$L$7,0))</f>
        <v>9.2307699408284574</v>
      </c>
      <c r="J12" s="16">
        <f>IF('CUSTOS FIXOS'!$B$4&lt;&gt;"",0,IF(AND((COLUMN()-1)&gt;='CUSTOS FIXOS'!$E$7,(COLUMN()-1)&lt;='CUSTOS FIXOS'!$F$7),'CUSTOS FIXOS'!$L$7,0))</f>
        <v>9.2307699408284574</v>
      </c>
      <c r="K12" s="16">
        <f>IF('CUSTOS FIXOS'!$B$4&lt;&gt;"",0,IF(AND((COLUMN()-1)&gt;='CUSTOS FIXOS'!$E$7,(COLUMN()-1)&lt;='CUSTOS FIXOS'!$F$7),'CUSTOS FIXOS'!$L$7,0))</f>
        <v>9.2307699408284574</v>
      </c>
      <c r="L12" s="16">
        <f>IF('CUSTOS FIXOS'!$B$4&lt;&gt;"",0,IF(AND((COLUMN()-1)&gt;='CUSTOS FIXOS'!$E$7,(COLUMN()-1)&lt;='CUSTOS FIXOS'!$F$7),'CUSTOS FIXOS'!$L$7,0))</f>
        <v>9.2307699408284574</v>
      </c>
      <c r="M12" s="16">
        <f>IF('CUSTOS FIXOS'!$B$4&lt;&gt;"",0,IF(AND((COLUMN()-1)&gt;='CUSTOS FIXOS'!$E$7,(COLUMN()-1)&lt;='CUSTOS FIXOS'!$F$7),'CUSTOS FIXOS'!$L$7,0))</f>
        <v>9.2307699408284574</v>
      </c>
      <c r="N12" s="16">
        <f>IF('CUSTOS FIXOS'!$B$4&lt;&gt;"",0,IF(AND((COLUMN()-1)&gt;='CUSTOS FIXOS'!$E$7,(COLUMN()-1)&lt;='CUSTOS FIXOS'!$F$7),'CUSTOS FIXOS'!$L$7,0))</f>
        <v>9.2307699408284574</v>
      </c>
      <c r="O12" s="16">
        <f>IF('CUSTOS FIXOS'!$B$4&lt;&gt;"",0,IF(AND((COLUMN()-1)&gt;='CUSTOS FIXOS'!$E$7,(COLUMN()-1)&lt;='CUSTOS FIXOS'!$F$7),'CUSTOS FIXOS'!$L$7,0))</f>
        <v>9.2307699408284574</v>
      </c>
      <c r="P12" s="16">
        <f>IF('CUSTOS FIXOS'!$B$4&lt;&gt;"",0,IF(AND((COLUMN()-1)&gt;='CUSTOS FIXOS'!$E$7,(COLUMN()-1)&lt;='CUSTOS FIXOS'!$F$7),'CUSTOS FIXOS'!$L$7,0))</f>
        <v>9.2307699408284574</v>
      </c>
      <c r="Q12" s="16">
        <f>IF('CUSTOS FIXOS'!$B$4&lt;&gt;"",0,IF(AND((COLUMN()-1)&gt;='CUSTOS FIXOS'!$E$7,(COLUMN()-1)&lt;='CUSTOS FIXOS'!$F$7),'CUSTOS FIXOS'!$L$7,0))</f>
        <v>9.2307699408284574</v>
      </c>
      <c r="R12" s="16">
        <f>IF('CUSTOS FIXOS'!$B$4&lt;&gt;"",0,IF(AND((COLUMN()-1)&gt;='CUSTOS FIXOS'!$E$7,(COLUMN()-1)&lt;='CUSTOS FIXOS'!$F$7),'CUSTOS FIXOS'!$L$7,0))</f>
        <v>9.2307699408284574</v>
      </c>
      <c r="S12" s="16">
        <f>IF('CUSTOS FIXOS'!$B$4&lt;&gt;"",0,IF(AND((COLUMN()-1)&gt;='CUSTOS FIXOS'!$E$7,(COLUMN()-1)&lt;='CUSTOS FIXOS'!$F$7),'CUSTOS FIXOS'!$L$7,0))</f>
        <v>9.2307699408284574</v>
      </c>
      <c r="T12" s="16">
        <f>IF('CUSTOS FIXOS'!$B$4&lt;&gt;"",0,IF(AND((COLUMN()-1)&gt;='CUSTOS FIXOS'!$E$7,(COLUMN()-1)&lt;='CUSTOS FIXOS'!$F$7),'CUSTOS FIXOS'!$L$7,0))</f>
        <v>9.2307699408284574</v>
      </c>
      <c r="U12" s="16">
        <f>IF('CUSTOS FIXOS'!$B$4&lt;&gt;"",0,IF(AND((COLUMN()-1)&gt;='CUSTOS FIXOS'!$E$7,(COLUMN()-1)&lt;='CUSTOS FIXOS'!$F$7),'CUSTOS FIXOS'!$L$7,0))</f>
        <v>9.2307699408284574</v>
      </c>
      <c r="V12" s="16">
        <f>IF('CUSTOS FIXOS'!$B$4&lt;&gt;"",0,IF(AND((COLUMN()-1)&gt;='CUSTOS FIXOS'!$E$7,(COLUMN()-1)&lt;='CUSTOS FIXOS'!$F$7),'CUSTOS FIXOS'!$L$7,0))</f>
        <v>9.2307699408284574</v>
      </c>
      <c r="W12" s="16">
        <f>IF('CUSTOS FIXOS'!$B$4&lt;&gt;"",0,IF(AND((COLUMN()-1)&gt;='CUSTOS FIXOS'!$E$7,(COLUMN()-1)&lt;='CUSTOS FIXOS'!$F$7),'CUSTOS FIXOS'!$L$7,0))</f>
        <v>9.2307699408284574</v>
      </c>
      <c r="X12" s="16">
        <f>IF('CUSTOS FIXOS'!$B$4&lt;&gt;"",0,IF(AND((COLUMN()-1)&gt;='CUSTOS FIXOS'!$E$7,(COLUMN()-1)&lt;='CUSTOS FIXOS'!$F$7),'CUSTOS FIXOS'!$L$7,0))</f>
        <v>9.2307699408284574</v>
      </c>
      <c r="Y12" s="16">
        <f>IF('CUSTOS FIXOS'!$B$4&lt;&gt;"",0,IF(AND((COLUMN()-1)&gt;='CUSTOS FIXOS'!$E$7,(COLUMN()-1)&lt;='CUSTOS FIXOS'!$F$7),'CUSTOS FIXOS'!$L$7,0))</f>
        <v>9.2307699408284574</v>
      </c>
      <c r="Z12" s="16">
        <f>IF('CUSTOS FIXOS'!$B$4&lt;&gt;"",0,IF(AND((COLUMN()-1)&gt;='CUSTOS FIXOS'!$E$7,(COLUMN()-1)&lt;='CUSTOS FIXOS'!$F$7),'CUSTOS FIXOS'!$L$7,0))</f>
        <v>9.2307699408284574</v>
      </c>
      <c r="AA12" s="16">
        <f>IF('CUSTOS FIXOS'!$B$4&lt;&gt;"",0,IF(AND((COLUMN()-1)&gt;='CUSTOS FIXOS'!$E$7,(COLUMN()-1)&lt;='CUSTOS FIXOS'!$F$7),'CUSTOS FIXOS'!$L$7,0))</f>
        <v>9.2307699408284574</v>
      </c>
      <c r="AB12" s="16">
        <f>IF('CUSTOS FIXOS'!$B$4&lt;&gt;"",0,IF(AND((COLUMN()-1)&gt;='CUSTOS FIXOS'!$E$7,(COLUMN()-1)&lt;='CUSTOS FIXOS'!$F$7),'CUSTOS FIXOS'!$L$7,0))</f>
        <v>9.2307699408284574</v>
      </c>
      <c r="AC12" s="16">
        <f>IF('CUSTOS FIXOS'!$B$4&lt;&gt;"",0,IF(AND((COLUMN()-1)&gt;='CUSTOS FIXOS'!$E$7,(COLUMN()-1)&lt;='CUSTOS FIXOS'!$F$7),'CUSTOS FIXOS'!$L$7,0))</f>
        <v>9.2307699408284574</v>
      </c>
      <c r="AD12" s="16">
        <f>IF('CUSTOS FIXOS'!$B$4&lt;&gt;"",0,IF(AND((COLUMN()-1)&gt;='CUSTOS FIXOS'!$E$7,(COLUMN()-1)&lt;='CUSTOS FIXOS'!$F$7),'CUSTOS FIXOS'!$L$7,0))</f>
        <v>9.2307699408284574</v>
      </c>
      <c r="AE12" s="16">
        <f>IF('CUSTOS FIXOS'!$B$4&lt;&gt;"",0,IF(AND((COLUMN()-1)&gt;='CUSTOS FIXOS'!$E$7,(COLUMN()-1)&lt;='CUSTOS FIXOS'!$F$7),'CUSTOS FIXOS'!$L$7,0))</f>
        <v>9.2307699408284574</v>
      </c>
      <c r="AF12" s="16">
        <f>IF('CUSTOS FIXOS'!$B$4&lt;&gt;"",0,IF(AND((COLUMN()-1)&gt;='CUSTOS FIXOS'!$E$7,(COLUMN()-1)&lt;='CUSTOS FIXOS'!$F$7),'CUSTOS FIXOS'!$L$7,0))</f>
        <v>9.2307699408284574</v>
      </c>
      <c r="AG12" s="16">
        <f>IF('CUSTOS FIXOS'!$B$4&lt;&gt;"",0,IF(AND((COLUMN()-1)&gt;='CUSTOS FIXOS'!$E$7,(COLUMN()-1)&lt;='CUSTOS FIXOS'!$F$7),'CUSTOS FIXOS'!$L$7,0))</f>
        <v>9.2307699408284574</v>
      </c>
      <c r="AH12" s="16">
        <f>IF('CUSTOS FIXOS'!$B$4&lt;&gt;"",0,IF(AND((COLUMN()-1)&gt;='CUSTOS FIXOS'!$E$7,(COLUMN()-1)&lt;='CUSTOS FIXOS'!$F$7),'CUSTOS FIXOS'!$L$7,0))</f>
        <v>9.2307699408284574</v>
      </c>
      <c r="AI12" s="16">
        <f>IF('CUSTOS FIXOS'!$B$4&lt;&gt;"",0,IF(AND((COLUMN()-1)&gt;='CUSTOS FIXOS'!$E$7,(COLUMN()-1)&lt;='CUSTOS FIXOS'!$F$7),'CUSTOS FIXOS'!$L$7,0))</f>
        <v>9.2307699408284574</v>
      </c>
      <c r="AJ12" s="16">
        <f>IF('CUSTOS FIXOS'!$B$4&lt;&gt;"",0,IF(AND((COLUMN()-1)&gt;='CUSTOS FIXOS'!$E$7,(COLUMN()-1)&lt;='CUSTOS FIXOS'!$F$7),'CUSTOS FIXOS'!$L$7,0))</f>
        <v>9.2307699408284574</v>
      </c>
      <c r="AK12" s="16">
        <f>IF('CUSTOS FIXOS'!$B$4&lt;&gt;"",0,IF(AND((COLUMN()-1)&gt;='CUSTOS FIXOS'!$E$7,(COLUMN()-1)&lt;='CUSTOS FIXOS'!$F$7),'CUSTOS FIXOS'!$L$7,0))</f>
        <v>9.2307699408284574</v>
      </c>
      <c r="AL12" s="16">
        <f>IF('CUSTOS FIXOS'!$B$4&lt;&gt;"",0,IF(AND((COLUMN()-1)&gt;='CUSTOS FIXOS'!$E$7,(COLUMN()-1)&lt;='CUSTOS FIXOS'!$F$7),'CUSTOS FIXOS'!$L$7,0))</f>
        <v>9.2307699408284574</v>
      </c>
      <c r="AM12" s="16">
        <f>IF('CUSTOS FIXOS'!$B$4&lt;&gt;"",0,IF(AND((COLUMN()-1)&gt;='CUSTOS FIXOS'!$E$7,(COLUMN()-1)&lt;='CUSTOS FIXOS'!$F$7),'CUSTOS FIXOS'!$L$7,0))</f>
        <v>9.2307699408284574</v>
      </c>
      <c r="AN12" s="16">
        <f>IF('CUSTOS FIXOS'!$B$4&lt;&gt;"",0,IF(AND((COLUMN()-1)&gt;='CUSTOS FIXOS'!$E$7,(COLUMN()-1)&lt;='CUSTOS FIXOS'!$F$7),'CUSTOS FIXOS'!$L$7,0))</f>
        <v>9.2307699408284574</v>
      </c>
      <c r="AO12" s="16">
        <f>IF('CUSTOS FIXOS'!$B$4&lt;&gt;"",0,IF(AND((COLUMN()-1)&gt;='CUSTOS FIXOS'!$E$7,(COLUMN()-1)&lt;='CUSTOS FIXOS'!$F$7),'CUSTOS FIXOS'!$L$7,0))</f>
        <v>9.2307699408284574</v>
      </c>
      <c r="AP12" s="16">
        <f>IF('CUSTOS FIXOS'!$B$4&lt;&gt;"",0,IF(AND((COLUMN()-1)&gt;='CUSTOS FIXOS'!$E$7,(COLUMN()-1)&lt;='CUSTOS FIXOS'!$F$7),'CUSTOS FIXOS'!$L$7,0))</f>
        <v>9.2307699408284574</v>
      </c>
      <c r="AQ12" s="16">
        <f>IF('CUSTOS FIXOS'!$B$4&lt;&gt;"",0,IF(AND((COLUMN()-1)&gt;='CUSTOS FIXOS'!$E$7,(COLUMN()-1)&lt;='CUSTOS FIXOS'!$F$7),'CUSTOS FIXOS'!$L$7,0))</f>
        <v>9.2307699408284574</v>
      </c>
      <c r="AR12" s="16">
        <f>IF('CUSTOS FIXOS'!$B$4&lt;&gt;"",0,IF(AND((COLUMN()-1)&gt;='CUSTOS FIXOS'!$E$7,(COLUMN()-1)&lt;='CUSTOS FIXOS'!$F$7),'CUSTOS FIXOS'!$L$7,0))</f>
        <v>9.2307699408284574</v>
      </c>
      <c r="AS12" s="16">
        <f>IF('CUSTOS FIXOS'!$B$4&lt;&gt;"",0,IF(AND((COLUMN()-1)&gt;='CUSTOS FIXOS'!$E$7,(COLUMN()-1)&lt;='CUSTOS FIXOS'!$F$7),'CUSTOS FIXOS'!$L$7,0))</f>
        <v>9.2307699408284574</v>
      </c>
      <c r="AT12" s="16">
        <f>IF('CUSTOS FIXOS'!$B$4&lt;&gt;"",0,IF(AND((COLUMN()-1)&gt;='CUSTOS FIXOS'!$E$7,(COLUMN()-1)&lt;='CUSTOS FIXOS'!$F$7),'CUSTOS FIXOS'!$L$7,0))</f>
        <v>9.2307699408284574</v>
      </c>
      <c r="AU12" s="16">
        <f>IF('CUSTOS FIXOS'!$B$4&lt;&gt;"",0,IF(AND((COLUMN()-1)&gt;='CUSTOS FIXOS'!$E$7,(COLUMN()-1)&lt;='CUSTOS FIXOS'!$F$7),'CUSTOS FIXOS'!$L$7,0))</f>
        <v>9.2307699408284574</v>
      </c>
      <c r="AV12" s="16">
        <f>IF('CUSTOS FIXOS'!$B$4&lt;&gt;"",0,IF(AND((COLUMN()-1)&gt;='CUSTOS FIXOS'!$E$7,(COLUMN()-1)&lt;='CUSTOS FIXOS'!$F$7),'CUSTOS FIXOS'!$L$7,0))</f>
        <v>9.2307699408284574</v>
      </c>
      <c r="AW12" s="16">
        <f>IF('CUSTOS FIXOS'!$B$4&lt;&gt;"",0,IF(AND((COLUMN()-1)&gt;='CUSTOS FIXOS'!$E$7,(COLUMN()-1)&lt;='CUSTOS FIXOS'!$F$7),'CUSTOS FIXOS'!$L$7,0))</f>
        <v>9.2307699408284574</v>
      </c>
      <c r="AX12" s="16">
        <f>IF('CUSTOS FIXOS'!$B$4&lt;&gt;"",0,IF(AND((COLUMN()-1)&gt;='CUSTOS FIXOS'!$E$7,(COLUMN()-1)&lt;='CUSTOS FIXOS'!$F$7),'CUSTOS FIXOS'!$L$7,0))</f>
        <v>9.2307699408284574</v>
      </c>
      <c r="AY12" s="16">
        <f>IF('CUSTOS FIXOS'!$B$4&lt;&gt;"",0,IF(AND((COLUMN()-1)&gt;='CUSTOS FIXOS'!$E$7,(COLUMN()-1)&lt;='CUSTOS FIXOS'!$F$7),'CUSTOS FIXOS'!$L$7,0))</f>
        <v>9.2307699408284574</v>
      </c>
      <c r="AZ12" s="16">
        <f>IF('CUSTOS FIXOS'!$B$4&lt;&gt;"",0,IF(AND((COLUMN()-1)&gt;='CUSTOS FIXOS'!$E$7,(COLUMN()-1)&lt;='CUSTOS FIXOS'!$F$7),'CUSTOS FIXOS'!$L$7,0))</f>
        <v>9.2307699408284574</v>
      </c>
      <c r="BA12" s="16">
        <f>IF('CUSTOS FIXOS'!$B$4&lt;&gt;"",0,IF(AND((COLUMN()-1)&gt;='CUSTOS FIXOS'!$E$7,(COLUMN()-1)&lt;='CUSTOS FIXOS'!$F$7),'CUSTOS FIXOS'!$L$7,0))</f>
        <v>9.2307699408284574</v>
      </c>
    </row>
    <row r="13" spans="1:53" x14ac:dyDescent="0.35">
      <c r="A13" s="38" t="s">
        <v>162</v>
      </c>
      <c r="B13" s="16">
        <f>IF('CUSTOS FIXOS'!$B$4&lt;&gt;"",0,IF(AND((COLUMN()-1)&gt;='CUSTOS FIXOS'!$E$8,(COLUMN()-1)&lt;='CUSTOS FIXOS'!$F$8),'CUSTOS FIXOS'!$L$8,0))</f>
        <v>5.7692312130177861</v>
      </c>
      <c r="C13" s="16">
        <f>IF('CUSTOS FIXOS'!$B$4&lt;&gt;"",0,IF(AND((COLUMN()-1)&gt;='CUSTOS FIXOS'!$E$8,(COLUMN()-1)&lt;='CUSTOS FIXOS'!$F$8),'CUSTOS FIXOS'!$L$8,0))</f>
        <v>5.7692312130177861</v>
      </c>
      <c r="D13" s="16">
        <f>IF('CUSTOS FIXOS'!$B$4&lt;&gt;"",0,IF(AND((COLUMN()-1)&gt;='CUSTOS FIXOS'!$E$8,(COLUMN()-1)&lt;='CUSTOS FIXOS'!$F$8),'CUSTOS FIXOS'!$L$8,0))</f>
        <v>5.7692312130177861</v>
      </c>
      <c r="E13" s="16">
        <f>IF('CUSTOS FIXOS'!$B$4&lt;&gt;"",0,IF(AND((COLUMN()-1)&gt;='CUSTOS FIXOS'!$E$8,(COLUMN()-1)&lt;='CUSTOS FIXOS'!$F$8),'CUSTOS FIXOS'!$L$8,0))</f>
        <v>5.7692312130177861</v>
      </c>
      <c r="F13" s="16">
        <f>IF('CUSTOS FIXOS'!$B$4&lt;&gt;"",0,IF(AND((COLUMN()-1)&gt;='CUSTOS FIXOS'!$E$8,(COLUMN()-1)&lt;='CUSTOS FIXOS'!$F$8),'CUSTOS FIXOS'!$L$8,0))</f>
        <v>5.7692312130177861</v>
      </c>
      <c r="G13" s="16">
        <f>IF('CUSTOS FIXOS'!$B$4&lt;&gt;"",0,IF(AND((COLUMN()-1)&gt;='CUSTOS FIXOS'!$E$8,(COLUMN()-1)&lt;='CUSTOS FIXOS'!$F$8),'CUSTOS FIXOS'!$L$8,0))</f>
        <v>5.7692312130177861</v>
      </c>
      <c r="H13" s="16">
        <f>IF('CUSTOS FIXOS'!$B$4&lt;&gt;"",0,IF(AND((COLUMN()-1)&gt;='CUSTOS FIXOS'!$E$8,(COLUMN()-1)&lt;='CUSTOS FIXOS'!$F$8),'CUSTOS FIXOS'!$L$8,0))</f>
        <v>5.7692312130177861</v>
      </c>
      <c r="I13" s="16">
        <f>IF('CUSTOS FIXOS'!$B$4&lt;&gt;"",0,IF(AND((COLUMN()-1)&gt;='CUSTOS FIXOS'!$E$8,(COLUMN()-1)&lt;='CUSTOS FIXOS'!$F$8),'CUSTOS FIXOS'!$L$8,0))</f>
        <v>5.7692312130177861</v>
      </c>
      <c r="J13" s="16">
        <f>IF('CUSTOS FIXOS'!$B$4&lt;&gt;"",0,IF(AND((COLUMN()-1)&gt;='CUSTOS FIXOS'!$E$8,(COLUMN()-1)&lt;='CUSTOS FIXOS'!$F$8),'CUSTOS FIXOS'!$L$8,0))</f>
        <v>5.7692312130177861</v>
      </c>
      <c r="K13" s="16">
        <f>IF('CUSTOS FIXOS'!$B$4&lt;&gt;"",0,IF(AND((COLUMN()-1)&gt;='CUSTOS FIXOS'!$E$8,(COLUMN()-1)&lt;='CUSTOS FIXOS'!$F$8),'CUSTOS FIXOS'!$L$8,0))</f>
        <v>5.7692312130177861</v>
      </c>
      <c r="L13" s="16">
        <f>IF('CUSTOS FIXOS'!$B$4&lt;&gt;"",0,IF(AND((COLUMN()-1)&gt;='CUSTOS FIXOS'!$E$8,(COLUMN()-1)&lt;='CUSTOS FIXOS'!$F$8),'CUSTOS FIXOS'!$L$8,0))</f>
        <v>5.7692312130177861</v>
      </c>
      <c r="M13" s="16">
        <f>IF('CUSTOS FIXOS'!$B$4&lt;&gt;"",0,IF(AND((COLUMN()-1)&gt;='CUSTOS FIXOS'!$E$8,(COLUMN()-1)&lt;='CUSTOS FIXOS'!$F$8),'CUSTOS FIXOS'!$L$8,0))</f>
        <v>5.7692312130177861</v>
      </c>
      <c r="N13" s="16">
        <f>IF('CUSTOS FIXOS'!$B$4&lt;&gt;"",0,IF(AND((COLUMN()-1)&gt;='CUSTOS FIXOS'!$E$8,(COLUMN()-1)&lt;='CUSTOS FIXOS'!$F$8),'CUSTOS FIXOS'!$L$8,0))</f>
        <v>5.7692312130177861</v>
      </c>
      <c r="O13" s="16">
        <f>IF('CUSTOS FIXOS'!$B$4&lt;&gt;"",0,IF(AND((COLUMN()-1)&gt;='CUSTOS FIXOS'!$E$8,(COLUMN()-1)&lt;='CUSTOS FIXOS'!$F$8),'CUSTOS FIXOS'!$L$8,0))</f>
        <v>5.7692312130177861</v>
      </c>
      <c r="P13" s="16">
        <f>IF('CUSTOS FIXOS'!$B$4&lt;&gt;"",0,IF(AND((COLUMN()-1)&gt;='CUSTOS FIXOS'!$E$8,(COLUMN()-1)&lt;='CUSTOS FIXOS'!$F$8),'CUSTOS FIXOS'!$L$8,0))</f>
        <v>5.7692312130177861</v>
      </c>
      <c r="Q13" s="16">
        <f>IF('CUSTOS FIXOS'!$B$4&lt;&gt;"",0,IF(AND((COLUMN()-1)&gt;='CUSTOS FIXOS'!$E$8,(COLUMN()-1)&lt;='CUSTOS FIXOS'!$F$8),'CUSTOS FIXOS'!$L$8,0))</f>
        <v>5.7692312130177861</v>
      </c>
      <c r="R13" s="16">
        <f>IF('CUSTOS FIXOS'!$B$4&lt;&gt;"",0,IF(AND((COLUMN()-1)&gt;='CUSTOS FIXOS'!$E$8,(COLUMN()-1)&lt;='CUSTOS FIXOS'!$F$8),'CUSTOS FIXOS'!$L$8,0))</f>
        <v>5.7692312130177861</v>
      </c>
      <c r="S13" s="16">
        <f>IF('CUSTOS FIXOS'!$B$4&lt;&gt;"",0,IF(AND((COLUMN()-1)&gt;='CUSTOS FIXOS'!$E$8,(COLUMN()-1)&lt;='CUSTOS FIXOS'!$F$8),'CUSTOS FIXOS'!$L$8,0))</f>
        <v>5.7692312130177861</v>
      </c>
      <c r="T13" s="16">
        <f>IF('CUSTOS FIXOS'!$B$4&lt;&gt;"",0,IF(AND((COLUMN()-1)&gt;='CUSTOS FIXOS'!$E$8,(COLUMN()-1)&lt;='CUSTOS FIXOS'!$F$8),'CUSTOS FIXOS'!$L$8,0))</f>
        <v>5.7692312130177861</v>
      </c>
      <c r="U13" s="16">
        <f>IF('CUSTOS FIXOS'!$B$4&lt;&gt;"",0,IF(AND((COLUMN()-1)&gt;='CUSTOS FIXOS'!$E$8,(COLUMN()-1)&lt;='CUSTOS FIXOS'!$F$8),'CUSTOS FIXOS'!$L$8,0))</f>
        <v>5.7692312130177861</v>
      </c>
      <c r="V13" s="16">
        <f>IF('CUSTOS FIXOS'!$B$4&lt;&gt;"",0,IF(AND((COLUMN()-1)&gt;='CUSTOS FIXOS'!$E$8,(COLUMN()-1)&lt;='CUSTOS FIXOS'!$F$8),'CUSTOS FIXOS'!$L$8,0))</f>
        <v>5.7692312130177861</v>
      </c>
      <c r="W13" s="16">
        <f>IF('CUSTOS FIXOS'!$B$4&lt;&gt;"",0,IF(AND((COLUMN()-1)&gt;='CUSTOS FIXOS'!$E$8,(COLUMN()-1)&lt;='CUSTOS FIXOS'!$F$8),'CUSTOS FIXOS'!$L$8,0))</f>
        <v>5.7692312130177861</v>
      </c>
      <c r="X13" s="16">
        <f>IF('CUSTOS FIXOS'!$B$4&lt;&gt;"",0,IF(AND((COLUMN()-1)&gt;='CUSTOS FIXOS'!$E$8,(COLUMN()-1)&lt;='CUSTOS FIXOS'!$F$8),'CUSTOS FIXOS'!$L$8,0))</f>
        <v>5.7692312130177861</v>
      </c>
      <c r="Y13" s="16">
        <f>IF('CUSTOS FIXOS'!$B$4&lt;&gt;"",0,IF(AND((COLUMN()-1)&gt;='CUSTOS FIXOS'!$E$8,(COLUMN()-1)&lt;='CUSTOS FIXOS'!$F$8),'CUSTOS FIXOS'!$L$8,0))</f>
        <v>5.7692312130177861</v>
      </c>
      <c r="Z13" s="16">
        <f>IF('CUSTOS FIXOS'!$B$4&lt;&gt;"",0,IF(AND((COLUMN()-1)&gt;='CUSTOS FIXOS'!$E$8,(COLUMN()-1)&lt;='CUSTOS FIXOS'!$F$8),'CUSTOS FIXOS'!$L$8,0))</f>
        <v>5.7692312130177861</v>
      </c>
      <c r="AA13" s="16">
        <f>IF('CUSTOS FIXOS'!$B$4&lt;&gt;"",0,IF(AND((COLUMN()-1)&gt;='CUSTOS FIXOS'!$E$8,(COLUMN()-1)&lt;='CUSTOS FIXOS'!$F$8),'CUSTOS FIXOS'!$L$8,0))</f>
        <v>5.7692312130177861</v>
      </c>
      <c r="AB13" s="16">
        <f>IF('CUSTOS FIXOS'!$B$4&lt;&gt;"",0,IF(AND((COLUMN()-1)&gt;='CUSTOS FIXOS'!$E$8,(COLUMN()-1)&lt;='CUSTOS FIXOS'!$F$8),'CUSTOS FIXOS'!$L$8,0))</f>
        <v>5.7692312130177861</v>
      </c>
      <c r="AC13" s="16">
        <f>IF('CUSTOS FIXOS'!$B$4&lt;&gt;"",0,IF(AND((COLUMN()-1)&gt;='CUSTOS FIXOS'!$E$8,(COLUMN()-1)&lt;='CUSTOS FIXOS'!$F$8),'CUSTOS FIXOS'!$L$8,0))</f>
        <v>5.7692312130177861</v>
      </c>
      <c r="AD13" s="16">
        <f>IF('CUSTOS FIXOS'!$B$4&lt;&gt;"",0,IF(AND((COLUMN()-1)&gt;='CUSTOS FIXOS'!$E$8,(COLUMN()-1)&lt;='CUSTOS FIXOS'!$F$8),'CUSTOS FIXOS'!$L$8,0))</f>
        <v>5.7692312130177861</v>
      </c>
      <c r="AE13" s="16">
        <f>IF('CUSTOS FIXOS'!$B$4&lt;&gt;"",0,IF(AND((COLUMN()-1)&gt;='CUSTOS FIXOS'!$E$8,(COLUMN()-1)&lt;='CUSTOS FIXOS'!$F$8),'CUSTOS FIXOS'!$L$8,0))</f>
        <v>5.7692312130177861</v>
      </c>
      <c r="AF13" s="16">
        <f>IF('CUSTOS FIXOS'!$B$4&lt;&gt;"",0,IF(AND((COLUMN()-1)&gt;='CUSTOS FIXOS'!$E$8,(COLUMN()-1)&lt;='CUSTOS FIXOS'!$F$8),'CUSTOS FIXOS'!$L$8,0))</f>
        <v>5.7692312130177861</v>
      </c>
      <c r="AG13" s="16">
        <f>IF('CUSTOS FIXOS'!$B$4&lt;&gt;"",0,IF(AND((COLUMN()-1)&gt;='CUSTOS FIXOS'!$E$8,(COLUMN()-1)&lt;='CUSTOS FIXOS'!$F$8),'CUSTOS FIXOS'!$L$8,0))</f>
        <v>5.7692312130177861</v>
      </c>
      <c r="AH13" s="16">
        <f>IF('CUSTOS FIXOS'!$B$4&lt;&gt;"",0,IF(AND((COLUMN()-1)&gt;='CUSTOS FIXOS'!$E$8,(COLUMN()-1)&lt;='CUSTOS FIXOS'!$F$8),'CUSTOS FIXOS'!$L$8,0))</f>
        <v>5.7692312130177861</v>
      </c>
      <c r="AI13" s="16">
        <f>IF('CUSTOS FIXOS'!$B$4&lt;&gt;"",0,IF(AND((COLUMN()-1)&gt;='CUSTOS FIXOS'!$E$8,(COLUMN()-1)&lt;='CUSTOS FIXOS'!$F$8),'CUSTOS FIXOS'!$L$8,0))</f>
        <v>5.7692312130177861</v>
      </c>
      <c r="AJ13" s="16">
        <f>IF('CUSTOS FIXOS'!$B$4&lt;&gt;"",0,IF(AND((COLUMN()-1)&gt;='CUSTOS FIXOS'!$E$8,(COLUMN()-1)&lt;='CUSTOS FIXOS'!$F$8),'CUSTOS FIXOS'!$L$8,0))</f>
        <v>5.7692312130177861</v>
      </c>
      <c r="AK13" s="16">
        <f>IF('CUSTOS FIXOS'!$B$4&lt;&gt;"",0,IF(AND((COLUMN()-1)&gt;='CUSTOS FIXOS'!$E$8,(COLUMN()-1)&lt;='CUSTOS FIXOS'!$F$8),'CUSTOS FIXOS'!$L$8,0))</f>
        <v>5.7692312130177861</v>
      </c>
      <c r="AL13" s="16">
        <f>IF('CUSTOS FIXOS'!$B$4&lt;&gt;"",0,IF(AND((COLUMN()-1)&gt;='CUSTOS FIXOS'!$E$8,(COLUMN()-1)&lt;='CUSTOS FIXOS'!$F$8),'CUSTOS FIXOS'!$L$8,0))</f>
        <v>5.7692312130177861</v>
      </c>
      <c r="AM13" s="16">
        <f>IF('CUSTOS FIXOS'!$B$4&lt;&gt;"",0,IF(AND((COLUMN()-1)&gt;='CUSTOS FIXOS'!$E$8,(COLUMN()-1)&lt;='CUSTOS FIXOS'!$F$8),'CUSTOS FIXOS'!$L$8,0))</f>
        <v>5.7692312130177861</v>
      </c>
      <c r="AN13" s="16">
        <f>IF('CUSTOS FIXOS'!$B$4&lt;&gt;"",0,IF(AND((COLUMN()-1)&gt;='CUSTOS FIXOS'!$E$8,(COLUMN()-1)&lt;='CUSTOS FIXOS'!$F$8),'CUSTOS FIXOS'!$L$8,0))</f>
        <v>5.7692312130177861</v>
      </c>
      <c r="AO13" s="16">
        <f>IF('CUSTOS FIXOS'!$B$4&lt;&gt;"",0,IF(AND((COLUMN()-1)&gt;='CUSTOS FIXOS'!$E$8,(COLUMN()-1)&lt;='CUSTOS FIXOS'!$F$8),'CUSTOS FIXOS'!$L$8,0))</f>
        <v>5.7692312130177861</v>
      </c>
      <c r="AP13" s="16">
        <f>IF('CUSTOS FIXOS'!$B$4&lt;&gt;"",0,IF(AND((COLUMN()-1)&gt;='CUSTOS FIXOS'!$E$8,(COLUMN()-1)&lt;='CUSTOS FIXOS'!$F$8),'CUSTOS FIXOS'!$L$8,0))</f>
        <v>5.7692312130177861</v>
      </c>
      <c r="AQ13" s="16">
        <f>IF('CUSTOS FIXOS'!$B$4&lt;&gt;"",0,IF(AND((COLUMN()-1)&gt;='CUSTOS FIXOS'!$E$8,(COLUMN()-1)&lt;='CUSTOS FIXOS'!$F$8),'CUSTOS FIXOS'!$L$8,0))</f>
        <v>5.7692312130177861</v>
      </c>
      <c r="AR13" s="16">
        <f>IF('CUSTOS FIXOS'!$B$4&lt;&gt;"",0,IF(AND((COLUMN()-1)&gt;='CUSTOS FIXOS'!$E$8,(COLUMN()-1)&lt;='CUSTOS FIXOS'!$F$8),'CUSTOS FIXOS'!$L$8,0))</f>
        <v>5.7692312130177861</v>
      </c>
      <c r="AS13" s="16">
        <f>IF('CUSTOS FIXOS'!$B$4&lt;&gt;"",0,IF(AND((COLUMN()-1)&gt;='CUSTOS FIXOS'!$E$8,(COLUMN()-1)&lt;='CUSTOS FIXOS'!$F$8),'CUSTOS FIXOS'!$L$8,0))</f>
        <v>5.7692312130177861</v>
      </c>
      <c r="AT13" s="16">
        <f>IF('CUSTOS FIXOS'!$B$4&lt;&gt;"",0,IF(AND((COLUMN()-1)&gt;='CUSTOS FIXOS'!$E$8,(COLUMN()-1)&lt;='CUSTOS FIXOS'!$F$8),'CUSTOS FIXOS'!$L$8,0))</f>
        <v>5.7692312130177861</v>
      </c>
      <c r="AU13" s="16">
        <f>IF('CUSTOS FIXOS'!$B$4&lt;&gt;"",0,IF(AND((COLUMN()-1)&gt;='CUSTOS FIXOS'!$E$8,(COLUMN()-1)&lt;='CUSTOS FIXOS'!$F$8),'CUSTOS FIXOS'!$L$8,0))</f>
        <v>5.7692312130177861</v>
      </c>
      <c r="AV13" s="16">
        <f>IF('CUSTOS FIXOS'!$B$4&lt;&gt;"",0,IF(AND((COLUMN()-1)&gt;='CUSTOS FIXOS'!$E$8,(COLUMN()-1)&lt;='CUSTOS FIXOS'!$F$8),'CUSTOS FIXOS'!$L$8,0))</f>
        <v>5.7692312130177861</v>
      </c>
      <c r="AW13" s="16">
        <f>IF('CUSTOS FIXOS'!$B$4&lt;&gt;"",0,IF(AND((COLUMN()-1)&gt;='CUSTOS FIXOS'!$E$8,(COLUMN()-1)&lt;='CUSTOS FIXOS'!$F$8),'CUSTOS FIXOS'!$L$8,0))</f>
        <v>5.7692312130177861</v>
      </c>
      <c r="AX13" s="16">
        <f>IF('CUSTOS FIXOS'!$B$4&lt;&gt;"",0,IF(AND((COLUMN()-1)&gt;='CUSTOS FIXOS'!$E$8,(COLUMN()-1)&lt;='CUSTOS FIXOS'!$F$8),'CUSTOS FIXOS'!$L$8,0))</f>
        <v>5.7692312130177861</v>
      </c>
      <c r="AY13" s="16">
        <f>IF('CUSTOS FIXOS'!$B$4&lt;&gt;"",0,IF(AND((COLUMN()-1)&gt;='CUSTOS FIXOS'!$E$8,(COLUMN()-1)&lt;='CUSTOS FIXOS'!$F$8),'CUSTOS FIXOS'!$L$8,0))</f>
        <v>5.7692312130177861</v>
      </c>
      <c r="AZ13" s="16">
        <f>IF('CUSTOS FIXOS'!$B$4&lt;&gt;"",0,IF(AND((COLUMN()-1)&gt;='CUSTOS FIXOS'!$E$8,(COLUMN()-1)&lt;='CUSTOS FIXOS'!$F$8),'CUSTOS FIXOS'!$L$8,0))</f>
        <v>5.7692312130177861</v>
      </c>
      <c r="BA13" s="16">
        <f>IF('CUSTOS FIXOS'!$B$4&lt;&gt;"",0,IF(AND((COLUMN()-1)&gt;='CUSTOS FIXOS'!$E$8,(COLUMN()-1)&lt;='CUSTOS FIXOS'!$F$8),'CUSTOS FIXOS'!$L$8,0))</f>
        <v>5.7692312130177861</v>
      </c>
    </row>
    <row r="14" spans="1:53" x14ac:dyDescent="0.35">
      <c r="A14" s="50" t="s">
        <v>405</v>
      </c>
      <c r="B14" s="67" t="str">
        <f>IF(AND((COLUMN()-1)&gt;='CUSTOS FIXOS'!$E$9,(COLUMN()-1)&lt;='CUSTOS FIXOS'!$F$9),'CUSTOS FIXOS'!$L$9,0)</f>
        <v/>
      </c>
      <c r="C14" s="67" t="str">
        <f>IF(AND((COLUMN()-1)&gt;='CUSTOS FIXOS'!$E$9,(COLUMN()-1)&lt;='CUSTOS FIXOS'!$F$9),'CUSTOS FIXOS'!$L$9,0)</f>
        <v/>
      </c>
      <c r="D14" s="67" t="str">
        <f>IF(AND((COLUMN()-1)&gt;='CUSTOS FIXOS'!$E$9,(COLUMN()-1)&lt;='CUSTOS FIXOS'!$F$9),'CUSTOS FIXOS'!$L$9,0)</f>
        <v/>
      </c>
      <c r="E14" s="67" t="str">
        <f>IF(AND((COLUMN()-1)&gt;='CUSTOS FIXOS'!$E$9,(COLUMN()-1)&lt;='CUSTOS FIXOS'!$F$9),'CUSTOS FIXOS'!$L$9,0)</f>
        <v/>
      </c>
      <c r="F14" s="67" t="str">
        <f>IF(AND((COLUMN()-1)&gt;='CUSTOS FIXOS'!$E$9,(COLUMN()-1)&lt;='CUSTOS FIXOS'!$F$9),'CUSTOS FIXOS'!$L$9,0)</f>
        <v/>
      </c>
      <c r="G14" s="67" t="str">
        <f>IF(AND((COLUMN()-1)&gt;='CUSTOS FIXOS'!$E$9,(COLUMN()-1)&lt;='CUSTOS FIXOS'!$F$9),'CUSTOS FIXOS'!$L$9,0)</f>
        <v/>
      </c>
      <c r="H14" s="67" t="str">
        <f>IF(AND((COLUMN()-1)&gt;='CUSTOS FIXOS'!$E$9,(COLUMN()-1)&lt;='CUSTOS FIXOS'!$F$9),'CUSTOS FIXOS'!$L$9,0)</f>
        <v/>
      </c>
      <c r="I14" s="67" t="str">
        <f>IF(AND((COLUMN()-1)&gt;='CUSTOS FIXOS'!$E$9,(COLUMN()-1)&lt;='CUSTOS FIXOS'!$F$9),'CUSTOS FIXOS'!$L$9,0)</f>
        <v/>
      </c>
      <c r="J14" s="67" t="str">
        <f>IF(AND((COLUMN()-1)&gt;='CUSTOS FIXOS'!$E$9,(COLUMN()-1)&lt;='CUSTOS FIXOS'!$F$9),'CUSTOS FIXOS'!$L$9,0)</f>
        <v/>
      </c>
      <c r="K14" s="67" t="str">
        <f>IF(AND((COLUMN()-1)&gt;='CUSTOS FIXOS'!$E$9,(COLUMN()-1)&lt;='CUSTOS FIXOS'!$F$9),'CUSTOS FIXOS'!$L$9,0)</f>
        <v/>
      </c>
      <c r="L14" s="67" t="str">
        <f>IF(AND((COLUMN()-1)&gt;='CUSTOS FIXOS'!$E$9,(COLUMN()-1)&lt;='CUSTOS FIXOS'!$F$9),'CUSTOS FIXOS'!$L$9,0)</f>
        <v/>
      </c>
      <c r="M14" s="67" t="str">
        <f>IF(AND((COLUMN()-1)&gt;='CUSTOS FIXOS'!$E$9,(COLUMN()-1)&lt;='CUSTOS FIXOS'!$F$9),'CUSTOS FIXOS'!$L$9,0)</f>
        <v/>
      </c>
      <c r="N14" s="67" t="str">
        <f>IF(AND((COLUMN()-1)&gt;='CUSTOS FIXOS'!$E$9,(COLUMN()-1)&lt;='CUSTOS FIXOS'!$F$9),'CUSTOS FIXOS'!$L$9,0)</f>
        <v/>
      </c>
      <c r="O14" s="67" t="str">
        <f>IF(AND((COLUMN()-1)&gt;='CUSTOS FIXOS'!$E$9,(COLUMN()-1)&lt;='CUSTOS FIXOS'!$F$9),'CUSTOS FIXOS'!$L$9,0)</f>
        <v/>
      </c>
      <c r="P14" s="67" t="str">
        <f>IF(AND((COLUMN()-1)&gt;='CUSTOS FIXOS'!$E$9,(COLUMN()-1)&lt;='CUSTOS FIXOS'!$F$9),'CUSTOS FIXOS'!$L$9,0)</f>
        <v/>
      </c>
      <c r="Q14" s="67" t="str">
        <f>IF(AND((COLUMN()-1)&gt;='CUSTOS FIXOS'!$E$9,(COLUMN()-1)&lt;='CUSTOS FIXOS'!$F$9),'CUSTOS FIXOS'!$L$9,0)</f>
        <v/>
      </c>
      <c r="R14" s="67" t="str">
        <f>IF(AND((COLUMN()-1)&gt;='CUSTOS FIXOS'!$E$9,(COLUMN()-1)&lt;='CUSTOS FIXOS'!$F$9),'CUSTOS FIXOS'!$L$9,0)</f>
        <v/>
      </c>
      <c r="S14" s="67" t="str">
        <f>IF(AND((COLUMN()-1)&gt;='CUSTOS FIXOS'!$E$9,(COLUMN()-1)&lt;='CUSTOS FIXOS'!$F$9),'CUSTOS FIXOS'!$L$9,0)</f>
        <v/>
      </c>
      <c r="T14" s="67" t="str">
        <f>IF(AND((COLUMN()-1)&gt;='CUSTOS FIXOS'!$E$9,(COLUMN()-1)&lt;='CUSTOS FIXOS'!$F$9),'CUSTOS FIXOS'!$L$9,0)</f>
        <v/>
      </c>
      <c r="U14" s="67" t="str">
        <f>IF(AND((COLUMN()-1)&gt;='CUSTOS FIXOS'!$E$9,(COLUMN()-1)&lt;='CUSTOS FIXOS'!$F$9),'CUSTOS FIXOS'!$L$9,0)</f>
        <v/>
      </c>
      <c r="V14" s="67" t="str">
        <f>IF(AND((COLUMN()-1)&gt;='CUSTOS FIXOS'!$E$9,(COLUMN()-1)&lt;='CUSTOS FIXOS'!$F$9),'CUSTOS FIXOS'!$L$9,0)</f>
        <v/>
      </c>
      <c r="W14" s="67" t="str">
        <f>IF(AND((COLUMN()-1)&gt;='CUSTOS FIXOS'!$E$9,(COLUMN()-1)&lt;='CUSTOS FIXOS'!$F$9),'CUSTOS FIXOS'!$L$9,0)</f>
        <v/>
      </c>
      <c r="X14" s="67" t="str">
        <f>IF(AND((COLUMN()-1)&gt;='CUSTOS FIXOS'!$E$9,(COLUMN()-1)&lt;='CUSTOS FIXOS'!$F$9),'CUSTOS FIXOS'!$L$9,0)</f>
        <v/>
      </c>
      <c r="Y14" s="67" t="str">
        <f>IF(AND((COLUMN()-1)&gt;='CUSTOS FIXOS'!$E$9,(COLUMN()-1)&lt;='CUSTOS FIXOS'!$F$9),'CUSTOS FIXOS'!$L$9,0)</f>
        <v/>
      </c>
      <c r="Z14" s="67" t="str">
        <f>IF(AND((COLUMN()-1)&gt;='CUSTOS FIXOS'!$E$9,(COLUMN()-1)&lt;='CUSTOS FIXOS'!$F$9),'CUSTOS FIXOS'!$L$9,0)</f>
        <v/>
      </c>
      <c r="AA14" s="67" t="str">
        <f>IF(AND((COLUMN()-1)&gt;='CUSTOS FIXOS'!$E$9,(COLUMN()-1)&lt;='CUSTOS FIXOS'!$F$9),'CUSTOS FIXOS'!$L$9,0)</f>
        <v/>
      </c>
      <c r="AB14" s="67" t="str">
        <f>IF(AND((COLUMN()-1)&gt;='CUSTOS FIXOS'!$E$9,(COLUMN()-1)&lt;='CUSTOS FIXOS'!$F$9),'CUSTOS FIXOS'!$L$9,0)</f>
        <v/>
      </c>
      <c r="AC14" s="67" t="str">
        <f>IF(AND((COLUMN()-1)&gt;='CUSTOS FIXOS'!$E$9,(COLUMN()-1)&lt;='CUSTOS FIXOS'!$F$9),'CUSTOS FIXOS'!$L$9,0)</f>
        <v/>
      </c>
      <c r="AD14" s="67" t="str">
        <f>IF(AND((COLUMN()-1)&gt;='CUSTOS FIXOS'!$E$9,(COLUMN()-1)&lt;='CUSTOS FIXOS'!$F$9),'CUSTOS FIXOS'!$L$9,0)</f>
        <v/>
      </c>
      <c r="AE14" s="67" t="str">
        <f>IF(AND((COLUMN()-1)&gt;='CUSTOS FIXOS'!$E$9,(COLUMN()-1)&lt;='CUSTOS FIXOS'!$F$9),'CUSTOS FIXOS'!$L$9,0)</f>
        <v/>
      </c>
      <c r="AF14" s="67" t="str">
        <f>IF(AND((COLUMN()-1)&gt;='CUSTOS FIXOS'!$E$9,(COLUMN()-1)&lt;='CUSTOS FIXOS'!$F$9),'CUSTOS FIXOS'!$L$9,0)</f>
        <v/>
      </c>
      <c r="AG14" s="67" t="str">
        <f>IF(AND((COLUMN()-1)&gt;='CUSTOS FIXOS'!$E$9,(COLUMN()-1)&lt;='CUSTOS FIXOS'!$F$9),'CUSTOS FIXOS'!$L$9,0)</f>
        <v/>
      </c>
      <c r="AH14" s="67" t="str">
        <f>IF(AND((COLUMN()-1)&gt;='CUSTOS FIXOS'!$E$9,(COLUMN()-1)&lt;='CUSTOS FIXOS'!$F$9),'CUSTOS FIXOS'!$L$9,0)</f>
        <v/>
      </c>
      <c r="AI14" s="67" t="str">
        <f>IF(AND((COLUMN()-1)&gt;='CUSTOS FIXOS'!$E$9,(COLUMN()-1)&lt;='CUSTOS FIXOS'!$F$9),'CUSTOS FIXOS'!$L$9,0)</f>
        <v/>
      </c>
      <c r="AJ14" s="67" t="str">
        <f>IF(AND((COLUMN()-1)&gt;='CUSTOS FIXOS'!$E$9,(COLUMN()-1)&lt;='CUSTOS FIXOS'!$F$9),'CUSTOS FIXOS'!$L$9,0)</f>
        <v/>
      </c>
      <c r="AK14" s="67" t="str">
        <f>IF(AND((COLUMN()-1)&gt;='CUSTOS FIXOS'!$E$9,(COLUMN()-1)&lt;='CUSTOS FIXOS'!$F$9),'CUSTOS FIXOS'!$L$9,0)</f>
        <v/>
      </c>
      <c r="AL14" s="67" t="str">
        <f>IF(AND((COLUMN()-1)&gt;='CUSTOS FIXOS'!$E$9,(COLUMN()-1)&lt;='CUSTOS FIXOS'!$F$9),'CUSTOS FIXOS'!$L$9,0)</f>
        <v/>
      </c>
      <c r="AM14" s="67" t="str">
        <f>IF(AND((COLUMN()-1)&gt;='CUSTOS FIXOS'!$E$9,(COLUMN()-1)&lt;='CUSTOS FIXOS'!$F$9),'CUSTOS FIXOS'!$L$9,0)</f>
        <v/>
      </c>
      <c r="AN14" s="67" t="str">
        <f>IF(AND((COLUMN()-1)&gt;='CUSTOS FIXOS'!$E$9,(COLUMN()-1)&lt;='CUSTOS FIXOS'!$F$9),'CUSTOS FIXOS'!$L$9,0)</f>
        <v/>
      </c>
      <c r="AO14" s="67" t="str">
        <f>IF(AND((COLUMN()-1)&gt;='CUSTOS FIXOS'!$E$9,(COLUMN()-1)&lt;='CUSTOS FIXOS'!$F$9),'CUSTOS FIXOS'!$L$9,0)</f>
        <v/>
      </c>
      <c r="AP14" s="67" t="str">
        <f>IF(AND((COLUMN()-1)&gt;='CUSTOS FIXOS'!$E$9,(COLUMN()-1)&lt;='CUSTOS FIXOS'!$F$9),'CUSTOS FIXOS'!$L$9,0)</f>
        <v/>
      </c>
      <c r="AQ14" s="67" t="str">
        <f>IF(AND((COLUMN()-1)&gt;='CUSTOS FIXOS'!$E$9,(COLUMN()-1)&lt;='CUSTOS FIXOS'!$F$9),'CUSTOS FIXOS'!$L$9,0)</f>
        <v/>
      </c>
      <c r="AR14" s="67" t="str">
        <f>IF(AND((COLUMN()-1)&gt;='CUSTOS FIXOS'!$E$9,(COLUMN()-1)&lt;='CUSTOS FIXOS'!$F$9),'CUSTOS FIXOS'!$L$9,0)</f>
        <v/>
      </c>
      <c r="AS14" s="67" t="str">
        <f>IF(AND((COLUMN()-1)&gt;='CUSTOS FIXOS'!$E$9,(COLUMN()-1)&lt;='CUSTOS FIXOS'!$F$9),'CUSTOS FIXOS'!$L$9,0)</f>
        <v/>
      </c>
      <c r="AT14" s="67" t="str">
        <f>IF(AND((COLUMN()-1)&gt;='CUSTOS FIXOS'!$E$9,(COLUMN()-1)&lt;='CUSTOS FIXOS'!$F$9),'CUSTOS FIXOS'!$L$9,0)</f>
        <v/>
      </c>
      <c r="AU14" s="67" t="str">
        <f>IF(AND((COLUMN()-1)&gt;='CUSTOS FIXOS'!$E$9,(COLUMN()-1)&lt;='CUSTOS FIXOS'!$F$9),'CUSTOS FIXOS'!$L$9,0)</f>
        <v/>
      </c>
      <c r="AV14" s="67" t="str">
        <f>IF(AND((COLUMN()-1)&gt;='CUSTOS FIXOS'!$E$9,(COLUMN()-1)&lt;='CUSTOS FIXOS'!$F$9),'CUSTOS FIXOS'!$L$9,0)</f>
        <v/>
      </c>
      <c r="AW14" s="67" t="str">
        <f>IF(AND((COLUMN()-1)&gt;='CUSTOS FIXOS'!$E$9,(COLUMN()-1)&lt;='CUSTOS FIXOS'!$F$9),'CUSTOS FIXOS'!$L$9,0)</f>
        <v/>
      </c>
      <c r="AX14" s="67" t="str">
        <f>IF(AND((COLUMN()-1)&gt;='CUSTOS FIXOS'!$E$9,(COLUMN()-1)&lt;='CUSTOS FIXOS'!$F$9),'CUSTOS FIXOS'!$L$9,0)</f>
        <v/>
      </c>
      <c r="AY14" s="67" t="str">
        <f>IF(AND((COLUMN()-1)&gt;='CUSTOS FIXOS'!$E$9,(COLUMN()-1)&lt;='CUSTOS FIXOS'!$F$9),'CUSTOS FIXOS'!$L$9,0)</f>
        <v/>
      </c>
      <c r="AZ14" s="67" t="str">
        <f>IF(AND((COLUMN()-1)&gt;='CUSTOS FIXOS'!$E$9,(COLUMN()-1)&lt;='CUSTOS FIXOS'!$F$9),'CUSTOS FIXOS'!$L$9,0)</f>
        <v/>
      </c>
      <c r="BA14" s="67" t="str">
        <f>IF(AND((COLUMN()-1)&gt;='CUSTOS FIXOS'!$E$9,(COLUMN()-1)&lt;='CUSTOS FIXOS'!$F$9),'CUSTOS FIXOS'!$L$9,0)</f>
        <v/>
      </c>
    </row>
    <row r="15" spans="1:53" x14ac:dyDescent="0.35">
      <c r="A15" s="38" t="s">
        <v>164</v>
      </c>
      <c r="B15" s="16">
        <f>IF('CUSTOS FIXOS'!$B$9&lt;&gt;"",0,IF(AND((COLUMN()-1)&gt;='CUSTOS FIXOS'!$E$10,(COLUMN()-1)&lt;='CUSTOS FIXOS'!$F$10),'CUSTOS FIXOS'!$L$10,0))</f>
        <v>16.153847396449802</v>
      </c>
      <c r="C15" s="16">
        <f>IF('CUSTOS FIXOS'!$B$9&lt;&gt;"",0,IF(AND((COLUMN()-1)&gt;='CUSTOS FIXOS'!$E$10,(COLUMN()-1)&lt;='CUSTOS FIXOS'!$F$10),'CUSTOS FIXOS'!$L$10,0))</f>
        <v>16.153847396449802</v>
      </c>
      <c r="D15" s="16">
        <f>IF('CUSTOS FIXOS'!$B$9&lt;&gt;"",0,IF(AND((COLUMN()-1)&gt;='CUSTOS FIXOS'!$E$10,(COLUMN()-1)&lt;='CUSTOS FIXOS'!$F$10),'CUSTOS FIXOS'!$L$10,0))</f>
        <v>16.153847396449802</v>
      </c>
      <c r="E15" s="16">
        <f>IF('CUSTOS FIXOS'!$B$9&lt;&gt;"",0,IF(AND((COLUMN()-1)&gt;='CUSTOS FIXOS'!$E$10,(COLUMN()-1)&lt;='CUSTOS FIXOS'!$F$10),'CUSTOS FIXOS'!$L$10,0))</f>
        <v>16.153847396449802</v>
      </c>
      <c r="F15" s="16">
        <f>IF('CUSTOS FIXOS'!$B$9&lt;&gt;"",0,IF(AND((COLUMN()-1)&gt;='CUSTOS FIXOS'!$E$10,(COLUMN()-1)&lt;='CUSTOS FIXOS'!$F$10),'CUSTOS FIXOS'!$L$10,0))</f>
        <v>16.153847396449802</v>
      </c>
      <c r="G15" s="16">
        <f>IF('CUSTOS FIXOS'!$B$9&lt;&gt;"",0,IF(AND((COLUMN()-1)&gt;='CUSTOS FIXOS'!$E$10,(COLUMN()-1)&lt;='CUSTOS FIXOS'!$F$10),'CUSTOS FIXOS'!$L$10,0))</f>
        <v>16.153847396449802</v>
      </c>
      <c r="H15" s="16">
        <f>IF('CUSTOS FIXOS'!$B$9&lt;&gt;"",0,IF(AND((COLUMN()-1)&gt;='CUSTOS FIXOS'!$E$10,(COLUMN()-1)&lt;='CUSTOS FIXOS'!$F$10),'CUSTOS FIXOS'!$L$10,0))</f>
        <v>16.153847396449802</v>
      </c>
      <c r="I15" s="16">
        <f>IF('CUSTOS FIXOS'!$B$9&lt;&gt;"",0,IF(AND((COLUMN()-1)&gt;='CUSTOS FIXOS'!$E$10,(COLUMN()-1)&lt;='CUSTOS FIXOS'!$F$10),'CUSTOS FIXOS'!$L$10,0))</f>
        <v>16.153847396449802</v>
      </c>
      <c r="J15" s="16">
        <f>IF('CUSTOS FIXOS'!$B$9&lt;&gt;"",0,IF(AND((COLUMN()-1)&gt;='CUSTOS FIXOS'!$E$10,(COLUMN()-1)&lt;='CUSTOS FIXOS'!$F$10),'CUSTOS FIXOS'!$L$10,0))</f>
        <v>16.153847396449802</v>
      </c>
      <c r="K15" s="16">
        <f>IF('CUSTOS FIXOS'!$B$9&lt;&gt;"",0,IF(AND((COLUMN()-1)&gt;='CUSTOS FIXOS'!$E$10,(COLUMN()-1)&lt;='CUSTOS FIXOS'!$F$10),'CUSTOS FIXOS'!$L$10,0))</f>
        <v>16.153847396449802</v>
      </c>
      <c r="L15" s="16">
        <f>IF('CUSTOS FIXOS'!$B$9&lt;&gt;"",0,IF(AND((COLUMN()-1)&gt;='CUSTOS FIXOS'!$E$10,(COLUMN()-1)&lt;='CUSTOS FIXOS'!$F$10),'CUSTOS FIXOS'!$L$10,0))</f>
        <v>16.153847396449802</v>
      </c>
      <c r="M15" s="16">
        <f>IF('CUSTOS FIXOS'!$B$9&lt;&gt;"",0,IF(AND((COLUMN()-1)&gt;='CUSTOS FIXOS'!$E$10,(COLUMN()-1)&lt;='CUSTOS FIXOS'!$F$10),'CUSTOS FIXOS'!$L$10,0))</f>
        <v>16.153847396449802</v>
      </c>
      <c r="N15" s="16">
        <f>IF('CUSTOS FIXOS'!$B$9&lt;&gt;"",0,IF(AND((COLUMN()-1)&gt;='CUSTOS FIXOS'!$E$10,(COLUMN()-1)&lt;='CUSTOS FIXOS'!$F$10),'CUSTOS FIXOS'!$L$10,0))</f>
        <v>16.153847396449802</v>
      </c>
      <c r="O15" s="16">
        <f>IF('CUSTOS FIXOS'!$B$9&lt;&gt;"",0,IF(AND((COLUMN()-1)&gt;='CUSTOS FIXOS'!$E$10,(COLUMN()-1)&lt;='CUSTOS FIXOS'!$F$10),'CUSTOS FIXOS'!$L$10,0))</f>
        <v>16.153847396449802</v>
      </c>
      <c r="P15" s="16">
        <f>IF('CUSTOS FIXOS'!$B$9&lt;&gt;"",0,IF(AND((COLUMN()-1)&gt;='CUSTOS FIXOS'!$E$10,(COLUMN()-1)&lt;='CUSTOS FIXOS'!$F$10),'CUSTOS FIXOS'!$L$10,0))</f>
        <v>16.153847396449802</v>
      </c>
      <c r="Q15" s="16">
        <f>IF('CUSTOS FIXOS'!$B$9&lt;&gt;"",0,IF(AND((COLUMN()-1)&gt;='CUSTOS FIXOS'!$E$10,(COLUMN()-1)&lt;='CUSTOS FIXOS'!$F$10),'CUSTOS FIXOS'!$L$10,0))</f>
        <v>16.153847396449802</v>
      </c>
      <c r="R15" s="16">
        <f>IF('CUSTOS FIXOS'!$B$9&lt;&gt;"",0,IF(AND((COLUMN()-1)&gt;='CUSTOS FIXOS'!$E$10,(COLUMN()-1)&lt;='CUSTOS FIXOS'!$F$10),'CUSTOS FIXOS'!$L$10,0))</f>
        <v>16.153847396449802</v>
      </c>
      <c r="S15" s="16">
        <f>IF('CUSTOS FIXOS'!$B$9&lt;&gt;"",0,IF(AND((COLUMN()-1)&gt;='CUSTOS FIXOS'!$E$10,(COLUMN()-1)&lt;='CUSTOS FIXOS'!$F$10),'CUSTOS FIXOS'!$L$10,0))</f>
        <v>16.153847396449802</v>
      </c>
      <c r="T15" s="16">
        <f>IF('CUSTOS FIXOS'!$B$9&lt;&gt;"",0,IF(AND((COLUMN()-1)&gt;='CUSTOS FIXOS'!$E$10,(COLUMN()-1)&lt;='CUSTOS FIXOS'!$F$10),'CUSTOS FIXOS'!$L$10,0))</f>
        <v>16.153847396449802</v>
      </c>
      <c r="U15" s="16">
        <f>IF('CUSTOS FIXOS'!$B$9&lt;&gt;"",0,IF(AND((COLUMN()-1)&gt;='CUSTOS FIXOS'!$E$10,(COLUMN()-1)&lt;='CUSTOS FIXOS'!$F$10),'CUSTOS FIXOS'!$L$10,0))</f>
        <v>16.153847396449802</v>
      </c>
      <c r="V15" s="16">
        <f>IF('CUSTOS FIXOS'!$B$9&lt;&gt;"",0,IF(AND((COLUMN()-1)&gt;='CUSTOS FIXOS'!$E$10,(COLUMN()-1)&lt;='CUSTOS FIXOS'!$F$10),'CUSTOS FIXOS'!$L$10,0))</f>
        <v>16.153847396449802</v>
      </c>
      <c r="W15" s="16">
        <f>IF('CUSTOS FIXOS'!$B$9&lt;&gt;"",0,IF(AND((COLUMN()-1)&gt;='CUSTOS FIXOS'!$E$10,(COLUMN()-1)&lt;='CUSTOS FIXOS'!$F$10),'CUSTOS FIXOS'!$L$10,0))</f>
        <v>16.153847396449802</v>
      </c>
      <c r="X15" s="16">
        <f>IF('CUSTOS FIXOS'!$B$9&lt;&gt;"",0,IF(AND((COLUMN()-1)&gt;='CUSTOS FIXOS'!$E$10,(COLUMN()-1)&lt;='CUSTOS FIXOS'!$F$10),'CUSTOS FIXOS'!$L$10,0))</f>
        <v>16.153847396449802</v>
      </c>
      <c r="Y15" s="16">
        <f>IF('CUSTOS FIXOS'!$B$9&lt;&gt;"",0,IF(AND((COLUMN()-1)&gt;='CUSTOS FIXOS'!$E$10,(COLUMN()-1)&lt;='CUSTOS FIXOS'!$F$10),'CUSTOS FIXOS'!$L$10,0))</f>
        <v>16.153847396449802</v>
      </c>
      <c r="Z15" s="16">
        <f>IF('CUSTOS FIXOS'!$B$9&lt;&gt;"",0,IF(AND((COLUMN()-1)&gt;='CUSTOS FIXOS'!$E$10,(COLUMN()-1)&lt;='CUSTOS FIXOS'!$F$10),'CUSTOS FIXOS'!$L$10,0))</f>
        <v>16.153847396449802</v>
      </c>
      <c r="AA15" s="16">
        <f>IF('CUSTOS FIXOS'!$B$9&lt;&gt;"",0,IF(AND((COLUMN()-1)&gt;='CUSTOS FIXOS'!$E$10,(COLUMN()-1)&lt;='CUSTOS FIXOS'!$F$10),'CUSTOS FIXOS'!$L$10,0))</f>
        <v>16.153847396449802</v>
      </c>
      <c r="AB15" s="16">
        <f>IF('CUSTOS FIXOS'!$B$9&lt;&gt;"",0,IF(AND((COLUMN()-1)&gt;='CUSTOS FIXOS'!$E$10,(COLUMN()-1)&lt;='CUSTOS FIXOS'!$F$10),'CUSTOS FIXOS'!$L$10,0))</f>
        <v>16.153847396449802</v>
      </c>
      <c r="AC15" s="16">
        <f>IF('CUSTOS FIXOS'!$B$9&lt;&gt;"",0,IF(AND((COLUMN()-1)&gt;='CUSTOS FIXOS'!$E$10,(COLUMN()-1)&lt;='CUSTOS FIXOS'!$F$10),'CUSTOS FIXOS'!$L$10,0))</f>
        <v>16.153847396449802</v>
      </c>
      <c r="AD15" s="16">
        <f>IF('CUSTOS FIXOS'!$B$9&lt;&gt;"",0,IF(AND((COLUMN()-1)&gt;='CUSTOS FIXOS'!$E$10,(COLUMN()-1)&lt;='CUSTOS FIXOS'!$F$10),'CUSTOS FIXOS'!$L$10,0))</f>
        <v>16.153847396449802</v>
      </c>
      <c r="AE15" s="16">
        <f>IF('CUSTOS FIXOS'!$B$9&lt;&gt;"",0,IF(AND((COLUMN()-1)&gt;='CUSTOS FIXOS'!$E$10,(COLUMN()-1)&lt;='CUSTOS FIXOS'!$F$10),'CUSTOS FIXOS'!$L$10,0))</f>
        <v>16.153847396449802</v>
      </c>
      <c r="AF15" s="16">
        <f>IF('CUSTOS FIXOS'!$B$9&lt;&gt;"",0,IF(AND((COLUMN()-1)&gt;='CUSTOS FIXOS'!$E$10,(COLUMN()-1)&lt;='CUSTOS FIXOS'!$F$10),'CUSTOS FIXOS'!$L$10,0))</f>
        <v>16.153847396449802</v>
      </c>
      <c r="AG15" s="16">
        <f>IF('CUSTOS FIXOS'!$B$9&lt;&gt;"",0,IF(AND((COLUMN()-1)&gt;='CUSTOS FIXOS'!$E$10,(COLUMN()-1)&lt;='CUSTOS FIXOS'!$F$10),'CUSTOS FIXOS'!$L$10,0))</f>
        <v>16.153847396449802</v>
      </c>
      <c r="AH15" s="16">
        <f>IF('CUSTOS FIXOS'!$B$9&lt;&gt;"",0,IF(AND((COLUMN()-1)&gt;='CUSTOS FIXOS'!$E$10,(COLUMN()-1)&lt;='CUSTOS FIXOS'!$F$10),'CUSTOS FIXOS'!$L$10,0))</f>
        <v>16.153847396449802</v>
      </c>
      <c r="AI15" s="16">
        <f>IF('CUSTOS FIXOS'!$B$9&lt;&gt;"",0,IF(AND((COLUMN()-1)&gt;='CUSTOS FIXOS'!$E$10,(COLUMN()-1)&lt;='CUSTOS FIXOS'!$F$10),'CUSTOS FIXOS'!$L$10,0))</f>
        <v>16.153847396449802</v>
      </c>
      <c r="AJ15" s="16">
        <f>IF('CUSTOS FIXOS'!$B$9&lt;&gt;"",0,IF(AND((COLUMN()-1)&gt;='CUSTOS FIXOS'!$E$10,(COLUMN()-1)&lt;='CUSTOS FIXOS'!$F$10),'CUSTOS FIXOS'!$L$10,0))</f>
        <v>16.153847396449802</v>
      </c>
      <c r="AK15" s="16">
        <f>IF('CUSTOS FIXOS'!$B$9&lt;&gt;"",0,IF(AND((COLUMN()-1)&gt;='CUSTOS FIXOS'!$E$10,(COLUMN()-1)&lt;='CUSTOS FIXOS'!$F$10),'CUSTOS FIXOS'!$L$10,0))</f>
        <v>16.153847396449802</v>
      </c>
      <c r="AL15" s="16">
        <f>IF('CUSTOS FIXOS'!$B$9&lt;&gt;"",0,IF(AND((COLUMN()-1)&gt;='CUSTOS FIXOS'!$E$10,(COLUMN()-1)&lt;='CUSTOS FIXOS'!$F$10),'CUSTOS FIXOS'!$L$10,0))</f>
        <v>16.153847396449802</v>
      </c>
      <c r="AM15" s="16">
        <f>IF('CUSTOS FIXOS'!$B$9&lt;&gt;"",0,IF(AND((COLUMN()-1)&gt;='CUSTOS FIXOS'!$E$10,(COLUMN()-1)&lt;='CUSTOS FIXOS'!$F$10),'CUSTOS FIXOS'!$L$10,0))</f>
        <v>16.153847396449802</v>
      </c>
      <c r="AN15" s="16">
        <f>IF('CUSTOS FIXOS'!$B$9&lt;&gt;"",0,IF(AND((COLUMN()-1)&gt;='CUSTOS FIXOS'!$E$10,(COLUMN()-1)&lt;='CUSTOS FIXOS'!$F$10),'CUSTOS FIXOS'!$L$10,0))</f>
        <v>16.153847396449802</v>
      </c>
      <c r="AO15" s="16">
        <f>IF('CUSTOS FIXOS'!$B$9&lt;&gt;"",0,IF(AND((COLUMN()-1)&gt;='CUSTOS FIXOS'!$E$10,(COLUMN()-1)&lt;='CUSTOS FIXOS'!$F$10),'CUSTOS FIXOS'!$L$10,0))</f>
        <v>16.153847396449802</v>
      </c>
      <c r="AP15" s="16">
        <f>IF('CUSTOS FIXOS'!$B$9&lt;&gt;"",0,IF(AND((COLUMN()-1)&gt;='CUSTOS FIXOS'!$E$10,(COLUMN()-1)&lt;='CUSTOS FIXOS'!$F$10),'CUSTOS FIXOS'!$L$10,0))</f>
        <v>16.153847396449802</v>
      </c>
      <c r="AQ15" s="16">
        <f>IF('CUSTOS FIXOS'!$B$9&lt;&gt;"",0,IF(AND((COLUMN()-1)&gt;='CUSTOS FIXOS'!$E$10,(COLUMN()-1)&lt;='CUSTOS FIXOS'!$F$10),'CUSTOS FIXOS'!$L$10,0))</f>
        <v>16.153847396449802</v>
      </c>
      <c r="AR15" s="16">
        <f>IF('CUSTOS FIXOS'!$B$9&lt;&gt;"",0,IF(AND((COLUMN()-1)&gt;='CUSTOS FIXOS'!$E$10,(COLUMN()-1)&lt;='CUSTOS FIXOS'!$F$10),'CUSTOS FIXOS'!$L$10,0))</f>
        <v>16.153847396449802</v>
      </c>
      <c r="AS15" s="16">
        <f>IF('CUSTOS FIXOS'!$B$9&lt;&gt;"",0,IF(AND((COLUMN()-1)&gt;='CUSTOS FIXOS'!$E$10,(COLUMN()-1)&lt;='CUSTOS FIXOS'!$F$10),'CUSTOS FIXOS'!$L$10,0))</f>
        <v>16.153847396449802</v>
      </c>
      <c r="AT15" s="16">
        <f>IF('CUSTOS FIXOS'!$B$9&lt;&gt;"",0,IF(AND((COLUMN()-1)&gt;='CUSTOS FIXOS'!$E$10,(COLUMN()-1)&lt;='CUSTOS FIXOS'!$F$10),'CUSTOS FIXOS'!$L$10,0))</f>
        <v>16.153847396449802</v>
      </c>
      <c r="AU15" s="16">
        <f>IF('CUSTOS FIXOS'!$B$9&lt;&gt;"",0,IF(AND((COLUMN()-1)&gt;='CUSTOS FIXOS'!$E$10,(COLUMN()-1)&lt;='CUSTOS FIXOS'!$F$10),'CUSTOS FIXOS'!$L$10,0))</f>
        <v>16.153847396449802</v>
      </c>
      <c r="AV15" s="16">
        <f>IF('CUSTOS FIXOS'!$B$9&lt;&gt;"",0,IF(AND((COLUMN()-1)&gt;='CUSTOS FIXOS'!$E$10,(COLUMN()-1)&lt;='CUSTOS FIXOS'!$F$10),'CUSTOS FIXOS'!$L$10,0))</f>
        <v>16.153847396449802</v>
      </c>
      <c r="AW15" s="16">
        <f>IF('CUSTOS FIXOS'!$B$9&lt;&gt;"",0,IF(AND((COLUMN()-1)&gt;='CUSTOS FIXOS'!$E$10,(COLUMN()-1)&lt;='CUSTOS FIXOS'!$F$10),'CUSTOS FIXOS'!$L$10,0))</f>
        <v>16.153847396449802</v>
      </c>
      <c r="AX15" s="16">
        <f>IF('CUSTOS FIXOS'!$B$9&lt;&gt;"",0,IF(AND((COLUMN()-1)&gt;='CUSTOS FIXOS'!$E$10,(COLUMN()-1)&lt;='CUSTOS FIXOS'!$F$10),'CUSTOS FIXOS'!$L$10,0))</f>
        <v>16.153847396449802</v>
      </c>
      <c r="AY15" s="16">
        <f>IF('CUSTOS FIXOS'!$B$9&lt;&gt;"",0,IF(AND((COLUMN()-1)&gt;='CUSTOS FIXOS'!$E$10,(COLUMN()-1)&lt;='CUSTOS FIXOS'!$F$10),'CUSTOS FIXOS'!$L$10,0))</f>
        <v>16.153847396449802</v>
      </c>
      <c r="AZ15" s="16">
        <f>IF('CUSTOS FIXOS'!$B$9&lt;&gt;"",0,IF(AND((COLUMN()-1)&gt;='CUSTOS FIXOS'!$E$10,(COLUMN()-1)&lt;='CUSTOS FIXOS'!$F$10),'CUSTOS FIXOS'!$L$10,0))</f>
        <v>16.153847396449802</v>
      </c>
      <c r="BA15" s="16">
        <f>IF('CUSTOS FIXOS'!$B$9&lt;&gt;"",0,IF(AND((COLUMN()-1)&gt;='CUSTOS FIXOS'!$E$10,(COLUMN()-1)&lt;='CUSTOS FIXOS'!$F$10),'CUSTOS FIXOS'!$L$10,0))</f>
        <v>16.153847396449802</v>
      </c>
    </row>
    <row r="16" spans="1:53" x14ac:dyDescent="0.35">
      <c r="A16" s="38" t="s">
        <v>166</v>
      </c>
      <c r="B16" s="16">
        <f>IF('CUSTOS FIXOS'!$B$9&lt;&gt;"",0,IF(AND((COLUMN()-1)&gt;='CUSTOS FIXOS'!$E$11,(COLUMN()-1)&lt;='CUSTOS FIXOS'!$F$11),'CUSTOS FIXOS'!$L$11,0))</f>
        <v>6.9230774556213435</v>
      </c>
      <c r="C16" s="16">
        <f>IF('CUSTOS FIXOS'!$B$9&lt;&gt;"",0,IF(AND((COLUMN()-1)&gt;='CUSTOS FIXOS'!$E$11,(COLUMN()-1)&lt;='CUSTOS FIXOS'!$F$11),'CUSTOS FIXOS'!$L$11,0))</f>
        <v>6.9230774556213435</v>
      </c>
      <c r="D16" s="16">
        <f>IF('CUSTOS FIXOS'!$B$9&lt;&gt;"",0,IF(AND((COLUMN()-1)&gt;='CUSTOS FIXOS'!$E$11,(COLUMN()-1)&lt;='CUSTOS FIXOS'!$F$11),'CUSTOS FIXOS'!$L$11,0))</f>
        <v>6.9230774556213435</v>
      </c>
      <c r="E16" s="16">
        <f>IF('CUSTOS FIXOS'!$B$9&lt;&gt;"",0,IF(AND((COLUMN()-1)&gt;='CUSTOS FIXOS'!$E$11,(COLUMN()-1)&lt;='CUSTOS FIXOS'!$F$11),'CUSTOS FIXOS'!$L$11,0))</f>
        <v>6.9230774556213435</v>
      </c>
      <c r="F16" s="16">
        <f>IF('CUSTOS FIXOS'!$B$9&lt;&gt;"",0,IF(AND((COLUMN()-1)&gt;='CUSTOS FIXOS'!$E$11,(COLUMN()-1)&lt;='CUSTOS FIXOS'!$F$11),'CUSTOS FIXOS'!$L$11,0))</f>
        <v>6.9230774556213435</v>
      </c>
      <c r="G16" s="16">
        <f>IF('CUSTOS FIXOS'!$B$9&lt;&gt;"",0,IF(AND((COLUMN()-1)&gt;='CUSTOS FIXOS'!$E$11,(COLUMN()-1)&lt;='CUSTOS FIXOS'!$F$11),'CUSTOS FIXOS'!$L$11,0))</f>
        <v>6.9230774556213435</v>
      </c>
      <c r="H16" s="16">
        <f>IF('CUSTOS FIXOS'!$B$9&lt;&gt;"",0,IF(AND((COLUMN()-1)&gt;='CUSTOS FIXOS'!$E$11,(COLUMN()-1)&lt;='CUSTOS FIXOS'!$F$11),'CUSTOS FIXOS'!$L$11,0))</f>
        <v>6.9230774556213435</v>
      </c>
      <c r="I16" s="16">
        <f>IF('CUSTOS FIXOS'!$B$9&lt;&gt;"",0,IF(AND((COLUMN()-1)&gt;='CUSTOS FIXOS'!$E$11,(COLUMN()-1)&lt;='CUSTOS FIXOS'!$F$11),'CUSTOS FIXOS'!$L$11,0))</f>
        <v>6.9230774556213435</v>
      </c>
      <c r="J16" s="16">
        <f>IF('CUSTOS FIXOS'!$B$9&lt;&gt;"",0,IF(AND((COLUMN()-1)&gt;='CUSTOS FIXOS'!$E$11,(COLUMN()-1)&lt;='CUSTOS FIXOS'!$F$11),'CUSTOS FIXOS'!$L$11,0))</f>
        <v>6.9230774556213435</v>
      </c>
      <c r="K16" s="16">
        <f>IF('CUSTOS FIXOS'!$B$9&lt;&gt;"",0,IF(AND((COLUMN()-1)&gt;='CUSTOS FIXOS'!$E$11,(COLUMN()-1)&lt;='CUSTOS FIXOS'!$F$11),'CUSTOS FIXOS'!$L$11,0))</f>
        <v>6.9230774556213435</v>
      </c>
      <c r="L16" s="16">
        <f>IF('CUSTOS FIXOS'!$B$9&lt;&gt;"",0,IF(AND((COLUMN()-1)&gt;='CUSTOS FIXOS'!$E$11,(COLUMN()-1)&lt;='CUSTOS FIXOS'!$F$11),'CUSTOS FIXOS'!$L$11,0))</f>
        <v>6.9230774556213435</v>
      </c>
      <c r="M16" s="16">
        <f>IF('CUSTOS FIXOS'!$B$9&lt;&gt;"",0,IF(AND((COLUMN()-1)&gt;='CUSTOS FIXOS'!$E$11,(COLUMN()-1)&lt;='CUSTOS FIXOS'!$F$11),'CUSTOS FIXOS'!$L$11,0))</f>
        <v>6.9230774556213435</v>
      </c>
      <c r="N16" s="16">
        <f>IF('CUSTOS FIXOS'!$B$9&lt;&gt;"",0,IF(AND((COLUMN()-1)&gt;='CUSTOS FIXOS'!$E$11,(COLUMN()-1)&lt;='CUSTOS FIXOS'!$F$11),'CUSTOS FIXOS'!$L$11,0))</f>
        <v>6.9230774556213435</v>
      </c>
      <c r="O16" s="16">
        <f>IF('CUSTOS FIXOS'!$B$9&lt;&gt;"",0,IF(AND((COLUMN()-1)&gt;='CUSTOS FIXOS'!$E$11,(COLUMN()-1)&lt;='CUSTOS FIXOS'!$F$11),'CUSTOS FIXOS'!$L$11,0))</f>
        <v>6.9230774556213435</v>
      </c>
      <c r="P16" s="16">
        <f>IF('CUSTOS FIXOS'!$B$9&lt;&gt;"",0,IF(AND((COLUMN()-1)&gt;='CUSTOS FIXOS'!$E$11,(COLUMN()-1)&lt;='CUSTOS FIXOS'!$F$11),'CUSTOS FIXOS'!$L$11,0))</f>
        <v>6.9230774556213435</v>
      </c>
      <c r="Q16" s="16">
        <f>IF('CUSTOS FIXOS'!$B$9&lt;&gt;"",0,IF(AND((COLUMN()-1)&gt;='CUSTOS FIXOS'!$E$11,(COLUMN()-1)&lt;='CUSTOS FIXOS'!$F$11),'CUSTOS FIXOS'!$L$11,0))</f>
        <v>6.9230774556213435</v>
      </c>
      <c r="R16" s="16">
        <f>IF('CUSTOS FIXOS'!$B$9&lt;&gt;"",0,IF(AND((COLUMN()-1)&gt;='CUSTOS FIXOS'!$E$11,(COLUMN()-1)&lt;='CUSTOS FIXOS'!$F$11),'CUSTOS FIXOS'!$L$11,0))</f>
        <v>6.9230774556213435</v>
      </c>
      <c r="S16" s="16">
        <f>IF('CUSTOS FIXOS'!$B$9&lt;&gt;"",0,IF(AND((COLUMN()-1)&gt;='CUSTOS FIXOS'!$E$11,(COLUMN()-1)&lt;='CUSTOS FIXOS'!$F$11),'CUSTOS FIXOS'!$L$11,0))</f>
        <v>6.9230774556213435</v>
      </c>
      <c r="T16" s="16">
        <f>IF('CUSTOS FIXOS'!$B$9&lt;&gt;"",0,IF(AND((COLUMN()-1)&gt;='CUSTOS FIXOS'!$E$11,(COLUMN()-1)&lt;='CUSTOS FIXOS'!$F$11),'CUSTOS FIXOS'!$L$11,0))</f>
        <v>6.9230774556213435</v>
      </c>
      <c r="U16" s="16">
        <f>IF('CUSTOS FIXOS'!$B$9&lt;&gt;"",0,IF(AND((COLUMN()-1)&gt;='CUSTOS FIXOS'!$E$11,(COLUMN()-1)&lt;='CUSTOS FIXOS'!$F$11),'CUSTOS FIXOS'!$L$11,0))</f>
        <v>6.9230774556213435</v>
      </c>
      <c r="V16" s="16">
        <f>IF('CUSTOS FIXOS'!$B$9&lt;&gt;"",0,IF(AND((COLUMN()-1)&gt;='CUSTOS FIXOS'!$E$11,(COLUMN()-1)&lt;='CUSTOS FIXOS'!$F$11),'CUSTOS FIXOS'!$L$11,0))</f>
        <v>6.9230774556213435</v>
      </c>
      <c r="W16" s="16">
        <f>IF('CUSTOS FIXOS'!$B$9&lt;&gt;"",0,IF(AND((COLUMN()-1)&gt;='CUSTOS FIXOS'!$E$11,(COLUMN()-1)&lt;='CUSTOS FIXOS'!$F$11),'CUSTOS FIXOS'!$L$11,0))</f>
        <v>6.9230774556213435</v>
      </c>
      <c r="X16" s="16">
        <f>IF('CUSTOS FIXOS'!$B$9&lt;&gt;"",0,IF(AND((COLUMN()-1)&gt;='CUSTOS FIXOS'!$E$11,(COLUMN()-1)&lt;='CUSTOS FIXOS'!$F$11),'CUSTOS FIXOS'!$L$11,0))</f>
        <v>6.9230774556213435</v>
      </c>
      <c r="Y16" s="16">
        <f>IF('CUSTOS FIXOS'!$B$9&lt;&gt;"",0,IF(AND((COLUMN()-1)&gt;='CUSTOS FIXOS'!$E$11,(COLUMN()-1)&lt;='CUSTOS FIXOS'!$F$11),'CUSTOS FIXOS'!$L$11,0))</f>
        <v>6.9230774556213435</v>
      </c>
      <c r="Z16" s="16">
        <f>IF('CUSTOS FIXOS'!$B$9&lt;&gt;"",0,IF(AND((COLUMN()-1)&gt;='CUSTOS FIXOS'!$E$11,(COLUMN()-1)&lt;='CUSTOS FIXOS'!$F$11),'CUSTOS FIXOS'!$L$11,0))</f>
        <v>6.9230774556213435</v>
      </c>
      <c r="AA16" s="16">
        <f>IF('CUSTOS FIXOS'!$B$9&lt;&gt;"",0,IF(AND((COLUMN()-1)&gt;='CUSTOS FIXOS'!$E$11,(COLUMN()-1)&lt;='CUSTOS FIXOS'!$F$11),'CUSTOS FIXOS'!$L$11,0))</f>
        <v>6.9230774556213435</v>
      </c>
      <c r="AB16" s="16">
        <f>IF('CUSTOS FIXOS'!$B$9&lt;&gt;"",0,IF(AND((COLUMN()-1)&gt;='CUSTOS FIXOS'!$E$11,(COLUMN()-1)&lt;='CUSTOS FIXOS'!$F$11),'CUSTOS FIXOS'!$L$11,0))</f>
        <v>6.9230774556213435</v>
      </c>
      <c r="AC16" s="16">
        <f>IF('CUSTOS FIXOS'!$B$9&lt;&gt;"",0,IF(AND((COLUMN()-1)&gt;='CUSTOS FIXOS'!$E$11,(COLUMN()-1)&lt;='CUSTOS FIXOS'!$F$11),'CUSTOS FIXOS'!$L$11,0))</f>
        <v>6.9230774556213435</v>
      </c>
      <c r="AD16" s="16">
        <f>IF('CUSTOS FIXOS'!$B$9&lt;&gt;"",0,IF(AND((COLUMN()-1)&gt;='CUSTOS FIXOS'!$E$11,(COLUMN()-1)&lt;='CUSTOS FIXOS'!$F$11),'CUSTOS FIXOS'!$L$11,0))</f>
        <v>6.9230774556213435</v>
      </c>
      <c r="AE16" s="16">
        <f>IF('CUSTOS FIXOS'!$B$9&lt;&gt;"",0,IF(AND((COLUMN()-1)&gt;='CUSTOS FIXOS'!$E$11,(COLUMN()-1)&lt;='CUSTOS FIXOS'!$F$11),'CUSTOS FIXOS'!$L$11,0))</f>
        <v>6.9230774556213435</v>
      </c>
      <c r="AF16" s="16">
        <f>IF('CUSTOS FIXOS'!$B$9&lt;&gt;"",0,IF(AND((COLUMN()-1)&gt;='CUSTOS FIXOS'!$E$11,(COLUMN()-1)&lt;='CUSTOS FIXOS'!$F$11),'CUSTOS FIXOS'!$L$11,0))</f>
        <v>6.9230774556213435</v>
      </c>
      <c r="AG16" s="16">
        <f>IF('CUSTOS FIXOS'!$B$9&lt;&gt;"",0,IF(AND((COLUMN()-1)&gt;='CUSTOS FIXOS'!$E$11,(COLUMN()-1)&lt;='CUSTOS FIXOS'!$F$11),'CUSTOS FIXOS'!$L$11,0))</f>
        <v>6.9230774556213435</v>
      </c>
      <c r="AH16" s="16">
        <f>IF('CUSTOS FIXOS'!$B$9&lt;&gt;"",0,IF(AND((COLUMN()-1)&gt;='CUSTOS FIXOS'!$E$11,(COLUMN()-1)&lt;='CUSTOS FIXOS'!$F$11),'CUSTOS FIXOS'!$L$11,0))</f>
        <v>6.9230774556213435</v>
      </c>
      <c r="AI16" s="16">
        <f>IF('CUSTOS FIXOS'!$B$9&lt;&gt;"",0,IF(AND((COLUMN()-1)&gt;='CUSTOS FIXOS'!$E$11,(COLUMN()-1)&lt;='CUSTOS FIXOS'!$F$11),'CUSTOS FIXOS'!$L$11,0))</f>
        <v>6.9230774556213435</v>
      </c>
      <c r="AJ16" s="16">
        <f>IF('CUSTOS FIXOS'!$B$9&lt;&gt;"",0,IF(AND((COLUMN()-1)&gt;='CUSTOS FIXOS'!$E$11,(COLUMN()-1)&lt;='CUSTOS FIXOS'!$F$11),'CUSTOS FIXOS'!$L$11,0))</f>
        <v>6.9230774556213435</v>
      </c>
      <c r="AK16" s="16">
        <f>IF('CUSTOS FIXOS'!$B$9&lt;&gt;"",0,IF(AND((COLUMN()-1)&gt;='CUSTOS FIXOS'!$E$11,(COLUMN()-1)&lt;='CUSTOS FIXOS'!$F$11),'CUSTOS FIXOS'!$L$11,0))</f>
        <v>6.9230774556213435</v>
      </c>
      <c r="AL16" s="16">
        <f>IF('CUSTOS FIXOS'!$B$9&lt;&gt;"",0,IF(AND((COLUMN()-1)&gt;='CUSTOS FIXOS'!$E$11,(COLUMN()-1)&lt;='CUSTOS FIXOS'!$F$11),'CUSTOS FIXOS'!$L$11,0))</f>
        <v>6.9230774556213435</v>
      </c>
      <c r="AM16" s="16">
        <f>IF('CUSTOS FIXOS'!$B$9&lt;&gt;"",0,IF(AND((COLUMN()-1)&gt;='CUSTOS FIXOS'!$E$11,(COLUMN()-1)&lt;='CUSTOS FIXOS'!$F$11),'CUSTOS FIXOS'!$L$11,0))</f>
        <v>6.9230774556213435</v>
      </c>
      <c r="AN16" s="16">
        <f>IF('CUSTOS FIXOS'!$B$9&lt;&gt;"",0,IF(AND((COLUMN()-1)&gt;='CUSTOS FIXOS'!$E$11,(COLUMN()-1)&lt;='CUSTOS FIXOS'!$F$11),'CUSTOS FIXOS'!$L$11,0))</f>
        <v>6.9230774556213435</v>
      </c>
      <c r="AO16" s="16">
        <f>IF('CUSTOS FIXOS'!$B$9&lt;&gt;"",0,IF(AND((COLUMN()-1)&gt;='CUSTOS FIXOS'!$E$11,(COLUMN()-1)&lt;='CUSTOS FIXOS'!$F$11),'CUSTOS FIXOS'!$L$11,0))</f>
        <v>6.9230774556213435</v>
      </c>
      <c r="AP16" s="16">
        <f>IF('CUSTOS FIXOS'!$B$9&lt;&gt;"",0,IF(AND((COLUMN()-1)&gt;='CUSTOS FIXOS'!$E$11,(COLUMN()-1)&lt;='CUSTOS FIXOS'!$F$11),'CUSTOS FIXOS'!$L$11,0))</f>
        <v>6.9230774556213435</v>
      </c>
      <c r="AQ16" s="16">
        <f>IF('CUSTOS FIXOS'!$B$9&lt;&gt;"",0,IF(AND((COLUMN()-1)&gt;='CUSTOS FIXOS'!$E$11,(COLUMN()-1)&lt;='CUSTOS FIXOS'!$F$11),'CUSTOS FIXOS'!$L$11,0))</f>
        <v>6.9230774556213435</v>
      </c>
      <c r="AR16" s="16">
        <f>IF('CUSTOS FIXOS'!$B$9&lt;&gt;"",0,IF(AND((COLUMN()-1)&gt;='CUSTOS FIXOS'!$E$11,(COLUMN()-1)&lt;='CUSTOS FIXOS'!$F$11),'CUSTOS FIXOS'!$L$11,0))</f>
        <v>6.9230774556213435</v>
      </c>
      <c r="AS16" s="16">
        <f>IF('CUSTOS FIXOS'!$B$9&lt;&gt;"",0,IF(AND((COLUMN()-1)&gt;='CUSTOS FIXOS'!$E$11,(COLUMN()-1)&lt;='CUSTOS FIXOS'!$F$11),'CUSTOS FIXOS'!$L$11,0))</f>
        <v>6.9230774556213435</v>
      </c>
      <c r="AT16" s="16">
        <f>IF('CUSTOS FIXOS'!$B$9&lt;&gt;"",0,IF(AND((COLUMN()-1)&gt;='CUSTOS FIXOS'!$E$11,(COLUMN()-1)&lt;='CUSTOS FIXOS'!$F$11),'CUSTOS FIXOS'!$L$11,0))</f>
        <v>6.9230774556213435</v>
      </c>
      <c r="AU16" s="16">
        <f>IF('CUSTOS FIXOS'!$B$9&lt;&gt;"",0,IF(AND((COLUMN()-1)&gt;='CUSTOS FIXOS'!$E$11,(COLUMN()-1)&lt;='CUSTOS FIXOS'!$F$11),'CUSTOS FIXOS'!$L$11,0))</f>
        <v>6.9230774556213435</v>
      </c>
      <c r="AV16" s="16">
        <f>IF('CUSTOS FIXOS'!$B$9&lt;&gt;"",0,IF(AND((COLUMN()-1)&gt;='CUSTOS FIXOS'!$E$11,(COLUMN()-1)&lt;='CUSTOS FIXOS'!$F$11),'CUSTOS FIXOS'!$L$11,0))</f>
        <v>6.9230774556213435</v>
      </c>
      <c r="AW16" s="16">
        <f>IF('CUSTOS FIXOS'!$B$9&lt;&gt;"",0,IF(AND((COLUMN()-1)&gt;='CUSTOS FIXOS'!$E$11,(COLUMN()-1)&lt;='CUSTOS FIXOS'!$F$11),'CUSTOS FIXOS'!$L$11,0))</f>
        <v>6.9230774556213435</v>
      </c>
      <c r="AX16" s="16">
        <f>IF('CUSTOS FIXOS'!$B$9&lt;&gt;"",0,IF(AND((COLUMN()-1)&gt;='CUSTOS FIXOS'!$E$11,(COLUMN()-1)&lt;='CUSTOS FIXOS'!$F$11),'CUSTOS FIXOS'!$L$11,0))</f>
        <v>6.9230774556213435</v>
      </c>
      <c r="AY16" s="16">
        <f>IF('CUSTOS FIXOS'!$B$9&lt;&gt;"",0,IF(AND((COLUMN()-1)&gt;='CUSTOS FIXOS'!$E$11,(COLUMN()-1)&lt;='CUSTOS FIXOS'!$F$11),'CUSTOS FIXOS'!$L$11,0))</f>
        <v>6.9230774556213435</v>
      </c>
      <c r="AZ16" s="16">
        <f>IF('CUSTOS FIXOS'!$B$9&lt;&gt;"",0,IF(AND((COLUMN()-1)&gt;='CUSTOS FIXOS'!$E$11,(COLUMN()-1)&lt;='CUSTOS FIXOS'!$F$11),'CUSTOS FIXOS'!$L$11,0))</f>
        <v>6.9230774556213435</v>
      </c>
      <c r="BA16" s="16">
        <f>IF('CUSTOS FIXOS'!$B$9&lt;&gt;"",0,IF(AND((COLUMN()-1)&gt;='CUSTOS FIXOS'!$E$11,(COLUMN()-1)&lt;='CUSTOS FIXOS'!$F$11),'CUSTOS FIXOS'!$L$11,0))</f>
        <v>6.9230774556213435</v>
      </c>
    </row>
    <row r="17" spans="1:53" x14ac:dyDescent="0.35">
      <c r="A17" s="50" t="s">
        <v>406</v>
      </c>
      <c r="B17" s="67" t="str">
        <f>IF(AND((COLUMN()-1)&gt;='CUSTOS FIXOS'!$E$12,(COLUMN()-1)&lt;='CUSTOS FIXOS'!$F$12),'CUSTOS FIXOS'!$L$12,0)</f>
        <v/>
      </c>
      <c r="C17" s="67" t="str">
        <f>IF(AND((COLUMN()-1)&gt;='CUSTOS FIXOS'!$E$12,(COLUMN()-1)&lt;='CUSTOS FIXOS'!$F$12),'CUSTOS FIXOS'!$L$12,0)</f>
        <v/>
      </c>
      <c r="D17" s="67" t="str">
        <f>IF(AND((COLUMN()-1)&gt;='CUSTOS FIXOS'!$E$12,(COLUMN()-1)&lt;='CUSTOS FIXOS'!$F$12),'CUSTOS FIXOS'!$L$12,0)</f>
        <v/>
      </c>
      <c r="E17" s="67" t="str">
        <f>IF(AND((COLUMN()-1)&gt;='CUSTOS FIXOS'!$E$12,(COLUMN()-1)&lt;='CUSTOS FIXOS'!$F$12),'CUSTOS FIXOS'!$L$12,0)</f>
        <v/>
      </c>
      <c r="F17" s="67" t="str">
        <f>IF(AND((COLUMN()-1)&gt;='CUSTOS FIXOS'!$E$12,(COLUMN()-1)&lt;='CUSTOS FIXOS'!$F$12),'CUSTOS FIXOS'!$L$12,0)</f>
        <v/>
      </c>
      <c r="G17" s="67" t="str">
        <f>IF(AND((COLUMN()-1)&gt;='CUSTOS FIXOS'!$E$12,(COLUMN()-1)&lt;='CUSTOS FIXOS'!$F$12),'CUSTOS FIXOS'!$L$12,0)</f>
        <v/>
      </c>
      <c r="H17" s="67" t="str">
        <f>IF(AND((COLUMN()-1)&gt;='CUSTOS FIXOS'!$E$12,(COLUMN()-1)&lt;='CUSTOS FIXOS'!$F$12),'CUSTOS FIXOS'!$L$12,0)</f>
        <v/>
      </c>
      <c r="I17" s="67" t="str">
        <f>IF(AND((COLUMN()-1)&gt;='CUSTOS FIXOS'!$E$12,(COLUMN()-1)&lt;='CUSTOS FIXOS'!$F$12),'CUSTOS FIXOS'!$L$12,0)</f>
        <v/>
      </c>
      <c r="J17" s="67" t="str">
        <f>IF(AND((COLUMN()-1)&gt;='CUSTOS FIXOS'!$E$12,(COLUMN()-1)&lt;='CUSTOS FIXOS'!$F$12),'CUSTOS FIXOS'!$L$12,0)</f>
        <v/>
      </c>
      <c r="K17" s="67" t="str">
        <f>IF(AND((COLUMN()-1)&gt;='CUSTOS FIXOS'!$E$12,(COLUMN()-1)&lt;='CUSTOS FIXOS'!$F$12),'CUSTOS FIXOS'!$L$12,0)</f>
        <v/>
      </c>
      <c r="L17" s="67" t="str">
        <f>IF(AND((COLUMN()-1)&gt;='CUSTOS FIXOS'!$E$12,(COLUMN()-1)&lt;='CUSTOS FIXOS'!$F$12),'CUSTOS FIXOS'!$L$12,0)</f>
        <v/>
      </c>
      <c r="M17" s="67" t="str">
        <f>IF(AND((COLUMN()-1)&gt;='CUSTOS FIXOS'!$E$12,(COLUMN()-1)&lt;='CUSTOS FIXOS'!$F$12),'CUSTOS FIXOS'!$L$12,0)</f>
        <v/>
      </c>
      <c r="N17" s="67" t="str">
        <f>IF(AND((COLUMN()-1)&gt;='CUSTOS FIXOS'!$E$12,(COLUMN()-1)&lt;='CUSTOS FIXOS'!$F$12),'CUSTOS FIXOS'!$L$12,0)</f>
        <v/>
      </c>
      <c r="O17" s="67" t="str">
        <f>IF(AND((COLUMN()-1)&gt;='CUSTOS FIXOS'!$E$12,(COLUMN()-1)&lt;='CUSTOS FIXOS'!$F$12),'CUSTOS FIXOS'!$L$12,0)</f>
        <v/>
      </c>
      <c r="P17" s="67" t="str">
        <f>IF(AND((COLUMN()-1)&gt;='CUSTOS FIXOS'!$E$12,(COLUMN()-1)&lt;='CUSTOS FIXOS'!$F$12),'CUSTOS FIXOS'!$L$12,0)</f>
        <v/>
      </c>
      <c r="Q17" s="67" t="str">
        <f>IF(AND((COLUMN()-1)&gt;='CUSTOS FIXOS'!$E$12,(COLUMN()-1)&lt;='CUSTOS FIXOS'!$F$12),'CUSTOS FIXOS'!$L$12,0)</f>
        <v/>
      </c>
      <c r="R17" s="67" t="str">
        <f>IF(AND((COLUMN()-1)&gt;='CUSTOS FIXOS'!$E$12,(COLUMN()-1)&lt;='CUSTOS FIXOS'!$F$12),'CUSTOS FIXOS'!$L$12,0)</f>
        <v/>
      </c>
      <c r="S17" s="67" t="str">
        <f>IF(AND((COLUMN()-1)&gt;='CUSTOS FIXOS'!$E$12,(COLUMN()-1)&lt;='CUSTOS FIXOS'!$F$12),'CUSTOS FIXOS'!$L$12,0)</f>
        <v/>
      </c>
      <c r="T17" s="67" t="str">
        <f>IF(AND((COLUMN()-1)&gt;='CUSTOS FIXOS'!$E$12,(COLUMN()-1)&lt;='CUSTOS FIXOS'!$F$12),'CUSTOS FIXOS'!$L$12,0)</f>
        <v/>
      </c>
      <c r="U17" s="67" t="str">
        <f>IF(AND((COLUMN()-1)&gt;='CUSTOS FIXOS'!$E$12,(COLUMN()-1)&lt;='CUSTOS FIXOS'!$F$12),'CUSTOS FIXOS'!$L$12,0)</f>
        <v/>
      </c>
      <c r="V17" s="67" t="str">
        <f>IF(AND((COLUMN()-1)&gt;='CUSTOS FIXOS'!$E$12,(COLUMN()-1)&lt;='CUSTOS FIXOS'!$F$12),'CUSTOS FIXOS'!$L$12,0)</f>
        <v/>
      </c>
      <c r="W17" s="67" t="str">
        <f>IF(AND((COLUMN()-1)&gt;='CUSTOS FIXOS'!$E$12,(COLUMN()-1)&lt;='CUSTOS FIXOS'!$F$12),'CUSTOS FIXOS'!$L$12,0)</f>
        <v/>
      </c>
      <c r="X17" s="67" t="str">
        <f>IF(AND((COLUMN()-1)&gt;='CUSTOS FIXOS'!$E$12,(COLUMN()-1)&lt;='CUSTOS FIXOS'!$F$12),'CUSTOS FIXOS'!$L$12,0)</f>
        <v/>
      </c>
      <c r="Y17" s="67" t="str">
        <f>IF(AND((COLUMN()-1)&gt;='CUSTOS FIXOS'!$E$12,(COLUMN()-1)&lt;='CUSTOS FIXOS'!$F$12),'CUSTOS FIXOS'!$L$12,0)</f>
        <v/>
      </c>
      <c r="Z17" s="67" t="str">
        <f>IF(AND((COLUMN()-1)&gt;='CUSTOS FIXOS'!$E$12,(COLUMN()-1)&lt;='CUSTOS FIXOS'!$F$12),'CUSTOS FIXOS'!$L$12,0)</f>
        <v/>
      </c>
      <c r="AA17" s="67" t="str">
        <f>IF(AND((COLUMN()-1)&gt;='CUSTOS FIXOS'!$E$12,(COLUMN()-1)&lt;='CUSTOS FIXOS'!$F$12),'CUSTOS FIXOS'!$L$12,0)</f>
        <v/>
      </c>
      <c r="AB17" s="67" t="str">
        <f>IF(AND((COLUMN()-1)&gt;='CUSTOS FIXOS'!$E$12,(COLUMN()-1)&lt;='CUSTOS FIXOS'!$F$12),'CUSTOS FIXOS'!$L$12,0)</f>
        <v/>
      </c>
      <c r="AC17" s="67" t="str">
        <f>IF(AND((COLUMN()-1)&gt;='CUSTOS FIXOS'!$E$12,(COLUMN()-1)&lt;='CUSTOS FIXOS'!$F$12),'CUSTOS FIXOS'!$L$12,0)</f>
        <v/>
      </c>
      <c r="AD17" s="67" t="str">
        <f>IF(AND((COLUMN()-1)&gt;='CUSTOS FIXOS'!$E$12,(COLUMN()-1)&lt;='CUSTOS FIXOS'!$F$12),'CUSTOS FIXOS'!$L$12,0)</f>
        <v/>
      </c>
      <c r="AE17" s="67" t="str">
        <f>IF(AND((COLUMN()-1)&gt;='CUSTOS FIXOS'!$E$12,(COLUMN()-1)&lt;='CUSTOS FIXOS'!$F$12),'CUSTOS FIXOS'!$L$12,0)</f>
        <v/>
      </c>
      <c r="AF17" s="67" t="str">
        <f>IF(AND((COLUMN()-1)&gt;='CUSTOS FIXOS'!$E$12,(COLUMN()-1)&lt;='CUSTOS FIXOS'!$F$12),'CUSTOS FIXOS'!$L$12,0)</f>
        <v/>
      </c>
      <c r="AG17" s="67" t="str">
        <f>IF(AND((COLUMN()-1)&gt;='CUSTOS FIXOS'!$E$12,(COLUMN()-1)&lt;='CUSTOS FIXOS'!$F$12),'CUSTOS FIXOS'!$L$12,0)</f>
        <v/>
      </c>
      <c r="AH17" s="67" t="str">
        <f>IF(AND((COLUMN()-1)&gt;='CUSTOS FIXOS'!$E$12,(COLUMN()-1)&lt;='CUSTOS FIXOS'!$F$12),'CUSTOS FIXOS'!$L$12,0)</f>
        <v/>
      </c>
      <c r="AI17" s="67" t="str">
        <f>IF(AND((COLUMN()-1)&gt;='CUSTOS FIXOS'!$E$12,(COLUMN()-1)&lt;='CUSTOS FIXOS'!$F$12),'CUSTOS FIXOS'!$L$12,0)</f>
        <v/>
      </c>
      <c r="AJ17" s="67" t="str">
        <f>IF(AND((COLUMN()-1)&gt;='CUSTOS FIXOS'!$E$12,(COLUMN()-1)&lt;='CUSTOS FIXOS'!$F$12),'CUSTOS FIXOS'!$L$12,0)</f>
        <v/>
      </c>
      <c r="AK17" s="67" t="str">
        <f>IF(AND((COLUMN()-1)&gt;='CUSTOS FIXOS'!$E$12,(COLUMN()-1)&lt;='CUSTOS FIXOS'!$F$12),'CUSTOS FIXOS'!$L$12,0)</f>
        <v/>
      </c>
      <c r="AL17" s="67" t="str">
        <f>IF(AND((COLUMN()-1)&gt;='CUSTOS FIXOS'!$E$12,(COLUMN()-1)&lt;='CUSTOS FIXOS'!$F$12),'CUSTOS FIXOS'!$L$12,0)</f>
        <v/>
      </c>
      <c r="AM17" s="67" t="str">
        <f>IF(AND((COLUMN()-1)&gt;='CUSTOS FIXOS'!$E$12,(COLUMN()-1)&lt;='CUSTOS FIXOS'!$F$12),'CUSTOS FIXOS'!$L$12,0)</f>
        <v/>
      </c>
      <c r="AN17" s="67" t="str">
        <f>IF(AND((COLUMN()-1)&gt;='CUSTOS FIXOS'!$E$12,(COLUMN()-1)&lt;='CUSTOS FIXOS'!$F$12),'CUSTOS FIXOS'!$L$12,0)</f>
        <v/>
      </c>
      <c r="AO17" s="67" t="str">
        <f>IF(AND((COLUMN()-1)&gt;='CUSTOS FIXOS'!$E$12,(COLUMN()-1)&lt;='CUSTOS FIXOS'!$F$12),'CUSTOS FIXOS'!$L$12,0)</f>
        <v/>
      </c>
      <c r="AP17" s="67" t="str">
        <f>IF(AND((COLUMN()-1)&gt;='CUSTOS FIXOS'!$E$12,(COLUMN()-1)&lt;='CUSTOS FIXOS'!$F$12),'CUSTOS FIXOS'!$L$12,0)</f>
        <v/>
      </c>
      <c r="AQ17" s="67" t="str">
        <f>IF(AND((COLUMN()-1)&gt;='CUSTOS FIXOS'!$E$12,(COLUMN()-1)&lt;='CUSTOS FIXOS'!$F$12),'CUSTOS FIXOS'!$L$12,0)</f>
        <v/>
      </c>
      <c r="AR17" s="67" t="str">
        <f>IF(AND((COLUMN()-1)&gt;='CUSTOS FIXOS'!$E$12,(COLUMN()-1)&lt;='CUSTOS FIXOS'!$F$12),'CUSTOS FIXOS'!$L$12,0)</f>
        <v/>
      </c>
      <c r="AS17" s="67" t="str">
        <f>IF(AND((COLUMN()-1)&gt;='CUSTOS FIXOS'!$E$12,(COLUMN()-1)&lt;='CUSTOS FIXOS'!$F$12),'CUSTOS FIXOS'!$L$12,0)</f>
        <v/>
      </c>
      <c r="AT17" s="67" t="str">
        <f>IF(AND((COLUMN()-1)&gt;='CUSTOS FIXOS'!$E$12,(COLUMN()-1)&lt;='CUSTOS FIXOS'!$F$12),'CUSTOS FIXOS'!$L$12,0)</f>
        <v/>
      </c>
      <c r="AU17" s="67" t="str">
        <f>IF(AND((COLUMN()-1)&gt;='CUSTOS FIXOS'!$E$12,(COLUMN()-1)&lt;='CUSTOS FIXOS'!$F$12),'CUSTOS FIXOS'!$L$12,0)</f>
        <v/>
      </c>
      <c r="AV17" s="67" t="str">
        <f>IF(AND((COLUMN()-1)&gt;='CUSTOS FIXOS'!$E$12,(COLUMN()-1)&lt;='CUSTOS FIXOS'!$F$12),'CUSTOS FIXOS'!$L$12,0)</f>
        <v/>
      </c>
      <c r="AW17" s="67" t="str">
        <f>IF(AND((COLUMN()-1)&gt;='CUSTOS FIXOS'!$E$12,(COLUMN()-1)&lt;='CUSTOS FIXOS'!$F$12),'CUSTOS FIXOS'!$L$12,0)</f>
        <v/>
      </c>
      <c r="AX17" s="67" t="str">
        <f>IF(AND((COLUMN()-1)&gt;='CUSTOS FIXOS'!$E$12,(COLUMN()-1)&lt;='CUSTOS FIXOS'!$F$12),'CUSTOS FIXOS'!$L$12,0)</f>
        <v/>
      </c>
      <c r="AY17" s="67" t="str">
        <f>IF(AND((COLUMN()-1)&gt;='CUSTOS FIXOS'!$E$12,(COLUMN()-1)&lt;='CUSTOS FIXOS'!$F$12),'CUSTOS FIXOS'!$L$12,0)</f>
        <v/>
      </c>
      <c r="AZ17" s="67" t="str">
        <f>IF(AND((COLUMN()-1)&gt;='CUSTOS FIXOS'!$E$12,(COLUMN()-1)&lt;='CUSTOS FIXOS'!$F$12),'CUSTOS FIXOS'!$L$12,0)</f>
        <v/>
      </c>
      <c r="BA17" s="67" t="str">
        <f>IF(AND((COLUMN()-1)&gt;='CUSTOS FIXOS'!$E$12,(COLUMN()-1)&lt;='CUSTOS FIXOS'!$F$12),'CUSTOS FIXOS'!$L$12,0)</f>
        <v/>
      </c>
    </row>
    <row r="18" spans="1:53" x14ac:dyDescent="0.35">
      <c r="A18" s="38" t="s">
        <v>104</v>
      </c>
      <c r="B18" s="16">
        <f>IF('CUSTOS FIXOS'!$B$12&lt;&gt;"",0,IF(AND((COLUMN()-1)&gt;='CUSTOS FIXOS'!$E$13,(COLUMN()-1)&lt;='CUSTOS FIXOS'!$F$13),'CUSTOS FIXOS'!$L$13,0))</f>
        <v>30.000002307692487</v>
      </c>
      <c r="C18" s="16">
        <f>IF('CUSTOS FIXOS'!$B$12&lt;&gt;"",0,IF(AND((COLUMN()-1)&gt;='CUSTOS FIXOS'!$E$13,(COLUMN()-1)&lt;='CUSTOS FIXOS'!$F$13),'CUSTOS FIXOS'!$L$13,0))</f>
        <v>30.000002307692487</v>
      </c>
      <c r="D18" s="16">
        <f>IF('CUSTOS FIXOS'!$B$12&lt;&gt;"",0,IF(AND((COLUMN()-1)&gt;='CUSTOS FIXOS'!$E$13,(COLUMN()-1)&lt;='CUSTOS FIXOS'!$F$13),'CUSTOS FIXOS'!$L$13,0))</f>
        <v>30.000002307692487</v>
      </c>
      <c r="E18" s="16">
        <f>IF('CUSTOS FIXOS'!$B$12&lt;&gt;"",0,IF(AND((COLUMN()-1)&gt;='CUSTOS FIXOS'!$E$13,(COLUMN()-1)&lt;='CUSTOS FIXOS'!$F$13),'CUSTOS FIXOS'!$L$13,0))</f>
        <v>30.000002307692487</v>
      </c>
      <c r="F18" s="16">
        <f>IF('CUSTOS FIXOS'!$B$12&lt;&gt;"",0,IF(AND((COLUMN()-1)&gt;='CUSTOS FIXOS'!$E$13,(COLUMN()-1)&lt;='CUSTOS FIXOS'!$F$13),'CUSTOS FIXOS'!$L$13,0))</f>
        <v>30.000002307692487</v>
      </c>
      <c r="G18" s="16">
        <f>IF('CUSTOS FIXOS'!$B$12&lt;&gt;"",0,IF(AND((COLUMN()-1)&gt;='CUSTOS FIXOS'!$E$13,(COLUMN()-1)&lt;='CUSTOS FIXOS'!$F$13),'CUSTOS FIXOS'!$L$13,0))</f>
        <v>30.000002307692487</v>
      </c>
      <c r="H18" s="16">
        <f>IF('CUSTOS FIXOS'!$B$12&lt;&gt;"",0,IF(AND((COLUMN()-1)&gt;='CUSTOS FIXOS'!$E$13,(COLUMN()-1)&lt;='CUSTOS FIXOS'!$F$13),'CUSTOS FIXOS'!$L$13,0))</f>
        <v>30.000002307692487</v>
      </c>
      <c r="I18" s="16">
        <f>IF('CUSTOS FIXOS'!$B$12&lt;&gt;"",0,IF(AND((COLUMN()-1)&gt;='CUSTOS FIXOS'!$E$13,(COLUMN()-1)&lt;='CUSTOS FIXOS'!$F$13),'CUSTOS FIXOS'!$L$13,0))</f>
        <v>30.000002307692487</v>
      </c>
      <c r="J18" s="16">
        <f>IF('CUSTOS FIXOS'!$B$12&lt;&gt;"",0,IF(AND((COLUMN()-1)&gt;='CUSTOS FIXOS'!$E$13,(COLUMN()-1)&lt;='CUSTOS FIXOS'!$F$13),'CUSTOS FIXOS'!$L$13,0))</f>
        <v>30.000002307692487</v>
      </c>
      <c r="K18" s="16">
        <f>IF('CUSTOS FIXOS'!$B$12&lt;&gt;"",0,IF(AND((COLUMN()-1)&gt;='CUSTOS FIXOS'!$E$13,(COLUMN()-1)&lt;='CUSTOS FIXOS'!$F$13),'CUSTOS FIXOS'!$L$13,0))</f>
        <v>30.000002307692487</v>
      </c>
      <c r="L18" s="16">
        <f>IF('CUSTOS FIXOS'!$B$12&lt;&gt;"",0,IF(AND((COLUMN()-1)&gt;='CUSTOS FIXOS'!$E$13,(COLUMN()-1)&lt;='CUSTOS FIXOS'!$F$13),'CUSTOS FIXOS'!$L$13,0))</f>
        <v>30.000002307692487</v>
      </c>
      <c r="M18" s="16">
        <f>IF('CUSTOS FIXOS'!$B$12&lt;&gt;"",0,IF(AND((COLUMN()-1)&gt;='CUSTOS FIXOS'!$E$13,(COLUMN()-1)&lt;='CUSTOS FIXOS'!$F$13),'CUSTOS FIXOS'!$L$13,0))</f>
        <v>30.000002307692487</v>
      </c>
      <c r="N18" s="16">
        <f>IF('CUSTOS FIXOS'!$B$12&lt;&gt;"",0,IF(AND((COLUMN()-1)&gt;='CUSTOS FIXOS'!$E$13,(COLUMN()-1)&lt;='CUSTOS FIXOS'!$F$13),'CUSTOS FIXOS'!$L$13,0))</f>
        <v>30.000002307692487</v>
      </c>
      <c r="O18" s="16">
        <f>IF('CUSTOS FIXOS'!$B$12&lt;&gt;"",0,IF(AND((COLUMN()-1)&gt;='CUSTOS FIXOS'!$E$13,(COLUMN()-1)&lt;='CUSTOS FIXOS'!$F$13),'CUSTOS FIXOS'!$L$13,0))</f>
        <v>30.000002307692487</v>
      </c>
      <c r="P18" s="16">
        <f>IF('CUSTOS FIXOS'!$B$12&lt;&gt;"",0,IF(AND((COLUMN()-1)&gt;='CUSTOS FIXOS'!$E$13,(COLUMN()-1)&lt;='CUSTOS FIXOS'!$F$13),'CUSTOS FIXOS'!$L$13,0))</f>
        <v>30.000002307692487</v>
      </c>
      <c r="Q18" s="16">
        <f>IF('CUSTOS FIXOS'!$B$12&lt;&gt;"",0,IF(AND((COLUMN()-1)&gt;='CUSTOS FIXOS'!$E$13,(COLUMN()-1)&lt;='CUSTOS FIXOS'!$F$13),'CUSTOS FIXOS'!$L$13,0))</f>
        <v>30.000002307692487</v>
      </c>
      <c r="R18" s="16">
        <f>IF('CUSTOS FIXOS'!$B$12&lt;&gt;"",0,IF(AND((COLUMN()-1)&gt;='CUSTOS FIXOS'!$E$13,(COLUMN()-1)&lt;='CUSTOS FIXOS'!$F$13),'CUSTOS FIXOS'!$L$13,0))</f>
        <v>30.000002307692487</v>
      </c>
      <c r="S18" s="16">
        <f>IF('CUSTOS FIXOS'!$B$12&lt;&gt;"",0,IF(AND((COLUMN()-1)&gt;='CUSTOS FIXOS'!$E$13,(COLUMN()-1)&lt;='CUSTOS FIXOS'!$F$13),'CUSTOS FIXOS'!$L$13,0))</f>
        <v>30.000002307692487</v>
      </c>
      <c r="T18" s="16">
        <f>IF('CUSTOS FIXOS'!$B$12&lt;&gt;"",0,IF(AND((COLUMN()-1)&gt;='CUSTOS FIXOS'!$E$13,(COLUMN()-1)&lt;='CUSTOS FIXOS'!$F$13),'CUSTOS FIXOS'!$L$13,0))</f>
        <v>30.000002307692487</v>
      </c>
      <c r="U18" s="16">
        <f>IF('CUSTOS FIXOS'!$B$12&lt;&gt;"",0,IF(AND((COLUMN()-1)&gt;='CUSTOS FIXOS'!$E$13,(COLUMN()-1)&lt;='CUSTOS FIXOS'!$F$13),'CUSTOS FIXOS'!$L$13,0))</f>
        <v>30.000002307692487</v>
      </c>
      <c r="V18" s="16">
        <f>IF('CUSTOS FIXOS'!$B$12&lt;&gt;"",0,IF(AND((COLUMN()-1)&gt;='CUSTOS FIXOS'!$E$13,(COLUMN()-1)&lt;='CUSTOS FIXOS'!$F$13),'CUSTOS FIXOS'!$L$13,0))</f>
        <v>30.000002307692487</v>
      </c>
      <c r="W18" s="16">
        <f>IF('CUSTOS FIXOS'!$B$12&lt;&gt;"",0,IF(AND((COLUMN()-1)&gt;='CUSTOS FIXOS'!$E$13,(COLUMN()-1)&lt;='CUSTOS FIXOS'!$F$13),'CUSTOS FIXOS'!$L$13,0))</f>
        <v>30.000002307692487</v>
      </c>
      <c r="X18" s="16">
        <f>IF('CUSTOS FIXOS'!$B$12&lt;&gt;"",0,IF(AND((COLUMN()-1)&gt;='CUSTOS FIXOS'!$E$13,(COLUMN()-1)&lt;='CUSTOS FIXOS'!$F$13),'CUSTOS FIXOS'!$L$13,0))</f>
        <v>30.000002307692487</v>
      </c>
      <c r="Y18" s="16">
        <f>IF('CUSTOS FIXOS'!$B$12&lt;&gt;"",0,IF(AND((COLUMN()-1)&gt;='CUSTOS FIXOS'!$E$13,(COLUMN()-1)&lt;='CUSTOS FIXOS'!$F$13),'CUSTOS FIXOS'!$L$13,0))</f>
        <v>30.000002307692487</v>
      </c>
      <c r="Z18" s="16">
        <f>IF('CUSTOS FIXOS'!$B$12&lt;&gt;"",0,IF(AND((COLUMN()-1)&gt;='CUSTOS FIXOS'!$E$13,(COLUMN()-1)&lt;='CUSTOS FIXOS'!$F$13),'CUSTOS FIXOS'!$L$13,0))</f>
        <v>30.000002307692487</v>
      </c>
      <c r="AA18" s="16">
        <f>IF('CUSTOS FIXOS'!$B$12&lt;&gt;"",0,IF(AND((COLUMN()-1)&gt;='CUSTOS FIXOS'!$E$13,(COLUMN()-1)&lt;='CUSTOS FIXOS'!$F$13),'CUSTOS FIXOS'!$L$13,0))</f>
        <v>30.000002307692487</v>
      </c>
      <c r="AB18" s="16">
        <f>IF('CUSTOS FIXOS'!$B$12&lt;&gt;"",0,IF(AND((COLUMN()-1)&gt;='CUSTOS FIXOS'!$E$13,(COLUMN()-1)&lt;='CUSTOS FIXOS'!$F$13),'CUSTOS FIXOS'!$L$13,0))</f>
        <v>30.000002307692487</v>
      </c>
      <c r="AC18" s="16">
        <f>IF('CUSTOS FIXOS'!$B$12&lt;&gt;"",0,IF(AND((COLUMN()-1)&gt;='CUSTOS FIXOS'!$E$13,(COLUMN()-1)&lt;='CUSTOS FIXOS'!$F$13),'CUSTOS FIXOS'!$L$13,0))</f>
        <v>30.000002307692487</v>
      </c>
      <c r="AD18" s="16">
        <f>IF('CUSTOS FIXOS'!$B$12&lt;&gt;"",0,IF(AND((COLUMN()-1)&gt;='CUSTOS FIXOS'!$E$13,(COLUMN()-1)&lt;='CUSTOS FIXOS'!$F$13),'CUSTOS FIXOS'!$L$13,0))</f>
        <v>30.000002307692487</v>
      </c>
      <c r="AE18" s="16">
        <f>IF('CUSTOS FIXOS'!$B$12&lt;&gt;"",0,IF(AND((COLUMN()-1)&gt;='CUSTOS FIXOS'!$E$13,(COLUMN()-1)&lt;='CUSTOS FIXOS'!$F$13),'CUSTOS FIXOS'!$L$13,0))</f>
        <v>30.000002307692487</v>
      </c>
      <c r="AF18" s="16">
        <f>IF('CUSTOS FIXOS'!$B$12&lt;&gt;"",0,IF(AND((COLUMN()-1)&gt;='CUSTOS FIXOS'!$E$13,(COLUMN()-1)&lt;='CUSTOS FIXOS'!$F$13),'CUSTOS FIXOS'!$L$13,0))</f>
        <v>30.000002307692487</v>
      </c>
      <c r="AG18" s="16">
        <f>IF('CUSTOS FIXOS'!$B$12&lt;&gt;"",0,IF(AND((COLUMN()-1)&gt;='CUSTOS FIXOS'!$E$13,(COLUMN()-1)&lt;='CUSTOS FIXOS'!$F$13),'CUSTOS FIXOS'!$L$13,0))</f>
        <v>30.000002307692487</v>
      </c>
      <c r="AH18" s="16">
        <f>IF('CUSTOS FIXOS'!$B$12&lt;&gt;"",0,IF(AND((COLUMN()-1)&gt;='CUSTOS FIXOS'!$E$13,(COLUMN()-1)&lt;='CUSTOS FIXOS'!$F$13),'CUSTOS FIXOS'!$L$13,0))</f>
        <v>30.000002307692487</v>
      </c>
      <c r="AI18" s="16">
        <f>IF('CUSTOS FIXOS'!$B$12&lt;&gt;"",0,IF(AND((COLUMN()-1)&gt;='CUSTOS FIXOS'!$E$13,(COLUMN()-1)&lt;='CUSTOS FIXOS'!$F$13),'CUSTOS FIXOS'!$L$13,0))</f>
        <v>30.000002307692487</v>
      </c>
      <c r="AJ18" s="16">
        <f>IF('CUSTOS FIXOS'!$B$12&lt;&gt;"",0,IF(AND((COLUMN()-1)&gt;='CUSTOS FIXOS'!$E$13,(COLUMN()-1)&lt;='CUSTOS FIXOS'!$F$13),'CUSTOS FIXOS'!$L$13,0))</f>
        <v>30.000002307692487</v>
      </c>
      <c r="AK18" s="16">
        <f>IF('CUSTOS FIXOS'!$B$12&lt;&gt;"",0,IF(AND((COLUMN()-1)&gt;='CUSTOS FIXOS'!$E$13,(COLUMN()-1)&lt;='CUSTOS FIXOS'!$F$13),'CUSTOS FIXOS'!$L$13,0))</f>
        <v>30.000002307692487</v>
      </c>
      <c r="AL18" s="16">
        <f>IF('CUSTOS FIXOS'!$B$12&lt;&gt;"",0,IF(AND((COLUMN()-1)&gt;='CUSTOS FIXOS'!$E$13,(COLUMN()-1)&lt;='CUSTOS FIXOS'!$F$13),'CUSTOS FIXOS'!$L$13,0))</f>
        <v>30.000002307692487</v>
      </c>
      <c r="AM18" s="16">
        <f>IF('CUSTOS FIXOS'!$B$12&lt;&gt;"",0,IF(AND((COLUMN()-1)&gt;='CUSTOS FIXOS'!$E$13,(COLUMN()-1)&lt;='CUSTOS FIXOS'!$F$13),'CUSTOS FIXOS'!$L$13,0))</f>
        <v>30.000002307692487</v>
      </c>
      <c r="AN18" s="16">
        <f>IF('CUSTOS FIXOS'!$B$12&lt;&gt;"",0,IF(AND((COLUMN()-1)&gt;='CUSTOS FIXOS'!$E$13,(COLUMN()-1)&lt;='CUSTOS FIXOS'!$F$13),'CUSTOS FIXOS'!$L$13,0))</f>
        <v>30.000002307692487</v>
      </c>
      <c r="AO18" s="16">
        <f>IF('CUSTOS FIXOS'!$B$12&lt;&gt;"",0,IF(AND((COLUMN()-1)&gt;='CUSTOS FIXOS'!$E$13,(COLUMN()-1)&lt;='CUSTOS FIXOS'!$F$13),'CUSTOS FIXOS'!$L$13,0))</f>
        <v>30.000002307692487</v>
      </c>
      <c r="AP18" s="16">
        <f>IF('CUSTOS FIXOS'!$B$12&lt;&gt;"",0,IF(AND((COLUMN()-1)&gt;='CUSTOS FIXOS'!$E$13,(COLUMN()-1)&lt;='CUSTOS FIXOS'!$F$13),'CUSTOS FIXOS'!$L$13,0))</f>
        <v>30.000002307692487</v>
      </c>
      <c r="AQ18" s="16">
        <f>IF('CUSTOS FIXOS'!$B$12&lt;&gt;"",0,IF(AND((COLUMN()-1)&gt;='CUSTOS FIXOS'!$E$13,(COLUMN()-1)&lt;='CUSTOS FIXOS'!$F$13),'CUSTOS FIXOS'!$L$13,0))</f>
        <v>30.000002307692487</v>
      </c>
      <c r="AR18" s="16">
        <f>IF('CUSTOS FIXOS'!$B$12&lt;&gt;"",0,IF(AND((COLUMN()-1)&gt;='CUSTOS FIXOS'!$E$13,(COLUMN()-1)&lt;='CUSTOS FIXOS'!$F$13),'CUSTOS FIXOS'!$L$13,0))</f>
        <v>30.000002307692487</v>
      </c>
      <c r="AS18" s="16">
        <f>IF('CUSTOS FIXOS'!$B$12&lt;&gt;"",0,IF(AND((COLUMN()-1)&gt;='CUSTOS FIXOS'!$E$13,(COLUMN()-1)&lt;='CUSTOS FIXOS'!$F$13),'CUSTOS FIXOS'!$L$13,0))</f>
        <v>30.000002307692487</v>
      </c>
      <c r="AT18" s="16">
        <f>IF('CUSTOS FIXOS'!$B$12&lt;&gt;"",0,IF(AND((COLUMN()-1)&gt;='CUSTOS FIXOS'!$E$13,(COLUMN()-1)&lt;='CUSTOS FIXOS'!$F$13),'CUSTOS FIXOS'!$L$13,0))</f>
        <v>30.000002307692487</v>
      </c>
      <c r="AU18" s="16">
        <f>IF('CUSTOS FIXOS'!$B$12&lt;&gt;"",0,IF(AND((COLUMN()-1)&gt;='CUSTOS FIXOS'!$E$13,(COLUMN()-1)&lt;='CUSTOS FIXOS'!$F$13),'CUSTOS FIXOS'!$L$13,0))</f>
        <v>30.000002307692487</v>
      </c>
      <c r="AV18" s="16">
        <f>IF('CUSTOS FIXOS'!$B$12&lt;&gt;"",0,IF(AND((COLUMN()-1)&gt;='CUSTOS FIXOS'!$E$13,(COLUMN()-1)&lt;='CUSTOS FIXOS'!$F$13),'CUSTOS FIXOS'!$L$13,0))</f>
        <v>30.000002307692487</v>
      </c>
      <c r="AW18" s="16">
        <f>IF('CUSTOS FIXOS'!$B$12&lt;&gt;"",0,IF(AND((COLUMN()-1)&gt;='CUSTOS FIXOS'!$E$13,(COLUMN()-1)&lt;='CUSTOS FIXOS'!$F$13),'CUSTOS FIXOS'!$L$13,0))</f>
        <v>30.000002307692487</v>
      </c>
      <c r="AX18" s="16">
        <f>IF('CUSTOS FIXOS'!$B$12&lt;&gt;"",0,IF(AND((COLUMN()-1)&gt;='CUSTOS FIXOS'!$E$13,(COLUMN()-1)&lt;='CUSTOS FIXOS'!$F$13),'CUSTOS FIXOS'!$L$13,0))</f>
        <v>30.000002307692487</v>
      </c>
      <c r="AY18" s="16">
        <f>IF('CUSTOS FIXOS'!$B$12&lt;&gt;"",0,IF(AND((COLUMN()-1)&gt;='CUSTOS FIXOS'!$E$13,(COLUMN()-1)&lt;='CUSTOS FIXOS'!$F$13),'CUSTOS FIXOS'!$L$13,0))</f>
        <v>30.000002307692487</v>
      </c>
      <c r="AZ18" s="16">
        <f>IF('CUSTOS FIXOS'!$B$12&lt;&gt;"",0,IF(AND((COLUMN()-1)&gt;='CUSTOS FIXOS'!$E$13,(COLUMN()-1)&lt;='CUSTOS FIXOS'!$F$13),'CUSTOS FIXOS'!$L$13,0))</f>
        <v>30.000002307692487</v>
      </c>
      <c r="BA18" s="16">
        <f>IF('CUSTOS FIXOS'!$B$12&lt;&gt;"",0,IF(AND((COLUMN()-1)&gt;='CUSTOS FIXOS'!$E$13,(COLUMN()-1)&lt;='CUSTOS FIXOS'!$F$13),'CUSTOS FIXOS'!$L$13,0))</f>
        <v>30.000002307692487</v>
      </c>
    </row>
    <row r="19" spans="1:53" x14ac:dyDescent="0.35">
      <c r="A19" s="38" t="s">
        <v>169</v>
      </c>
      <c r="B19" s="16">
        <f>IF('CUSTOS FIXOS'!$B$12&lt;&gt;"",0,IF(AND((COLUMN()-1)&gt;='CUSTOS FIXOS'!$E$14,(COLUMN()-1)&lt;='CUSTOS FIXOS'!$F$14),'CUSTOS FIXOS'!$L$14,0))</f>
        <v>4.6153849704142287</v>
      </c>
      <c r="C19" s="16">
        <f>IF('CUSTOS FIXOS'!$B$12&lt;&gt;"",0,IF(AND((COLUMN()-1)&gt;='CUSTOS FIXOS'!$E$14,(COLUMN()-1)&lt;='CUSTOS FIXOS'!$F$14),'CUSTOS FIXOS'!$L$14,0))</f>
        <v>4.6153849704142287</v>
      </c>
      <c r="D19" s="16">
        <f>IF('CUSTOS FIXOS'!$B$12&lt;&gt;"",0,IF(AND((COLUMN()-1)&gt;='CUSTOS FIXOS'!$E$14,(COLUMN()-1)&lt;='CUSTOS FIXOS'!$F$14),'CUSTOS FIXOS'!$L$14,0))</f>
        <v>4.6153849704142287</v>
      </c>
      <c r="E19" s="16">
        <f>IF('CUSTOS FIXOS'!$B$12&lt;&gt;"",0,IF(AND((COLUMN()-1)&gt;='CUSTOS FIXOS'!$E$14,(COLUMN()-1)&lt;='CUSTOS FIXOS'!$F$14),'CUSTOS FIXOS'!$L$14,0))</f>
        <v>4.6153849704142287</v>
      </c>
      <c r="F19" s="16">
        <f>IF('CUSTOS FIXOS'!$B$12&lt;&gt;"",0,IF(AND((COLUMN()-1)&gt;='CUSTOS FIXOS'!$E$14,(COLUMN()-1)&lt;='CUSTOS FIXOS'!$F$14),'CUSTOS FIXOS'!$L$14,0))</f>
        <v>4.6153849704142287</v>
      </c>
      <c r="G19" s="16">
        <f>IF('CUSTOS FIXOS'!$B$12&lt;&gt;"",0,IF(AND((COLUMN()-1)&gt;='CUSTOS FIXOS'!$E$14,(COLUMN()-1)&lt;='CUSTOS FIXOS'!$F$14),'CUSTOS FIXOS'!$L$14,0))</f>
        <v>4.6153849704142287</v>
      </c>
      <c r="H19" s="16">
        <f>IF('CUSTOS FIXOS'!$B$12&lt;&gt;"",0,IF(AND((COLUMN()-1)&gt;='CUSTOS FIXOS'!$E$14,(COLUMN()-1)&lt;='CUSTOS FIXOS'!$F$14),'CUSTOS FIXOS'!$L$14,0))</f>
        <v>4.6153849704142287</v>
      </c>
      <c r="I19" s="16">
        <f>IF('CUSTOS FIXOS'!$B$12&lt;&gt;"",0,IF(AND((COLUMN()-1)&gt;='CUSTOS FIXOS'!$E$14,(COLUMN()-1)&lt;='CUSTOS FIXOS'!$F$14),'CUSTOS FIXOS'!$L$14,0))</f>
        <v>4.6153849704142287</v>
      </c>
      <c r="J19" s="16">
        <f>IF('CUSTOS FIXOS'!$B$12&lt;&gt;"",0,IF(AND((COLUMN()-1)&gt;='CUSTOS FIXOS'!$E$14,(COLUMN()-1)&lt;='CUSTOS FIXOS'!$F$14),'CUSTOS FIXOS'!$L$14,0))</f>
        <v>4.6153849704142287</v>
      </c>
      <c r="K19" s="16">
        <f>IF('CUSTOS FIXOS'!$B$12&lt;&gt;"",0,IF(AND((COLUMN()-1)&gt;='CUSTOS FIXOS'!$E$14,(COLUMN()-1)&lt;='CUSTOS FIXOS'!$F$14),'CUSTOS FIXOS'!$L$14,0))</f>
        <v>4.6153849704142287</v>
      </c>
      <c r="L19" s="16">
        <f>IF('CUSTOS FIXOS'!$B$12&lt;&gt;"",0,IF(AND((COLUMN()-1)&gt;='CUSTOS FIXOS'!$E$14,(COLUMN()-1)&lt;='CUSTOS FIXOS'!$F$14),'CUSTOS FIXOS'!$L$14,0))</f>
        <v>4.6153849704142287</v>
      </c>
      <c r="M19" s="16">
        <f>IF('CUSTOS FIXOS'!$B$12&lt;&gt;"",0,IF(AND((COLUMN()-1)&gt;='CUSTOS FIXOS'!$E$14,(COLUMN()-1)&lt;='CUSTOS FIXOS'!$F$14),'CUSTOS FIXOS'!$L$14,0))</f>
        <v>4.6153849704142287</v>
      </c>
      <c r="N19" s="16">
        <f>IF('CUSTOS FIXOS'!$B$12&lt;&gt;"",0,IF(AND((COLUMN()-1)&gt;='CUSTOS FIXOS'!$E$14,(COLUMN()-1)&lt;='CUSTOS FIXOS'!$F$14),'CUSTOS FIXOS'!$L$14,0))</f>
        <v>4.6153849704142287</v>
      </c>
      <c r="O19" s="16">
        <f>IF('CUSTOS FIXOS'!$B$12&lt;&gt;"",0,IF(AND((COLUMN()-1)&gt;='CUSTOS FIXOS'!$E$14,(COLUMN()-1)&lt;='CUSTOS FIXOS'!$F$14),'CUSTOS FIXOS'!$L$14,0))</f>
        <v>4.6153849704142287</v>
      </c>
      <c r="P19" s="16">
        <f>IF('CUSTOS FIXOS'!$B$12&lt;&gt;"",0,IF(AND((COLUMN()-1)&gt;='CUSTOS FIXOS'!$E$14,(COLUMN()-1)&lt;='CUSTOS FIXOS'!$F$14),'CUSTOS FIXOS'!$L$14,0))</f>
        <v>4.6153849704142287</v>
      </c>
      <c r="Q19" s="16">
        <f>IF('CUSTOS FIXOS'!$B$12&lt;&gt;"",0,IF(AND((COLUMN()-1)&gt;='CUSTOS FIXOS'!$E$14,(COLUMN()-1)&lt;='CUSTOS FIXOS'!$F$14),'CUSTOS FIXOS'!$L$14,0))</f>
        <v>4.6153849704142287</v>
      </c>
      <c r="R19" s="16">
        <f>IF('CUSTOS FIXOS'!$B$12&lt;&gt;"",0,IF(AND((COLUMN()-1)&gt;='CUSTOS FIXOS'!$E$14,(COLUMN()-1)&lt;='CUSTOS FIXOS'!$F$14),'CUSTOS FIXOS'!$L$14,0))</f>
        <v>4.6153849704142287</v>
      </c>
      <c r="S19" s="16">
        <f>IF('CUSTOS FIXOS'!$B$12&lt;&gt;"",0,IF(AND((COLUMN()-1)&gt;='CUSTOS FIXOS'!$E$14,(COLUMN()-1)&lt;='CUSTOS FIXOS'!$F$14),'CUSTOS FIXOS'!$L$14,0))</f>
        <v>4.6153849704142287</v>
      </c>
      <c r="T19" s="16">
        <f>IF('CUSTOS FIXOS'!$B$12&lt;&gt;"",0,IF(AND((COLUMN()-1)&gt;='CUSTOS FIXOS'!$E$14,(COLUMN()-1)&lt;='CUSTOS FIXOS'!$F$14),'CUSTOS FIXOS'!$L$14,0))</f>
        <v>4.6153849704142287</v>
      </c>
      <c r="U19" s="16">
        <f>IF('CUSTOS FIXOS'!$B$12&lt;&gt;"",0,IF(AND((COLUMN()-1)&gt;='CUSTOS FIXOS'!$E$14,(COLUMN()-1)&lt;='CUSTOS FIXOS'!$F$14),'CUSTOS FIXOS'!$L$14,0))</f>
        <v>4.6153849704142287</v>
      </c>
      <c r="V19" s="16">
        <f>IF('CUSTOS FIXOS'!$B$12&lt;&gt;"",0,IF(AND((COLUMN()-1)&gt;='CUSTOS FIXOS'!$E$14,(COLUMN()-1)&lt;='CUSTOS FIXOS'!$F$14),'CUSTOS FIXOS'!$L$14,0))</f>
        <v>4.6153849704142287</v>
      </c>
      <c r="W19" s="16">
        <f>IF('CUSTOS FIXOS'!$B$12&lt;&gt;"",0,IF(AND((COLUMN()-1)&gt;='CUSTOS FIXOS'!$E$14,(COLUMN()-1)&lt;='CUSTOS FIXOS'!$F$14),'CUSTOS FIXOS'!$L$14,0))</f>
        <v>4.6153849704142287</v>
      </c>
      <c r="X19" s="16">
        <f>IF('CUSTOS FIXOS'!$B$12&lt;&gt;"",0,IF(AND((COLUMN()-1)&gt;='CUSTOS FIXOS'!$E$14,(COLUMN()-1)&lt;='CUSTOS FIXOS'!$F$14),'CUSTOS FIXOS'!$L$14,0))</f>
        <v>4.6153849704142287</v>
      </c>
      <c r="Y19" s="16">
        <f>IF('CUSTOS FIXOS'!$B$12&lt;&gt;"",0,IF(AND((COLUMN()-1)&gt;='CUSTOS FIXOS'!$E$14,(COLUMN()-1)&lt;='CUSTOS FIXOS'!$F$14),'CUSTOS FIXOS'!$L$14,0))</f>
        <v>4.6153849704142287</v>
      </c>
      <c r="Z19" s="16">
        <f>IF('CUSTOS FIXOS'!$B$12&lt;&gt;"",0,IF(AND((COLUMN()-1)&gt;='CUSTOS FIXOS'!$E$14,(COLUMN()-1)&lt;='CUSTOS FIXOS'!$F$14),'CUSTOS FIXOS'!$L$14,0))</f>
        <v>4.6153849704142287</v>
      </c>
      <c r="AA19" s="16">
        <f>IF('CUSTOS FIXOS'!$B$12&lt;&gt;"",0,IF(AND((COLUMN()-1)&gt;='CUSTOS FIXOS'!$E$14,(COLUMN()-1)&lt;='CUSTOS FIXOS'!$F$14),'CUSTOS FIXOS'!$L$14,0))</f>
        <v>4.6153849704142287</v>
      </c>
      <c r="AB19" s="16">
        <f>IF('CUSTOS FIXOS'!$B$12&lt;&gt;"",0,IF(AND((COLUMN()-1)&gt;='CUSTOS FIXOS'!$E$14,(COLUMN()-1)&lt;='CUSTOS FIXOS'!$F$14),'CUSTOS FIXOS'!$L$14,0))</f>
        <v>4.6153849704142287</v>
      </c>
      <c r="AC19" s="16">
        <f>IF('CUSTOS FIXOS'!$B$12&lt;&gt;"",0,IF(AND((COLUMN()-1)&gt;='CUSTOS FIXOS'!$E$14,(COLUMN()-1)&lt;='CUSTOS FIXOS'!$F$14),'CUSTOS FIXOS'!$L$14,0))</f>
        <v>4.6153849704142287</v>
      </c>
      <c r="AD19" s="16">
        <f>IF('CUSTOS FIXOS'!$B$12&lt;&gt;"",0,IF(AND((COLUMN()-1)&gt;='CUSTOS FIXOS'!$E$14,(COLUMN()-1)&lt;='CUSTOS FIXOS'!$F$14),'CUSTOS FIXOS'!$L$14,0))</f>
        <v>4.6153849704142287</v>
      </c>
      <c r="AE19" s="16">
        <f>IF('CUSTOS FIXOS'!$B$12&lt;&gt;"",0,IF(AND((COLUMN()-1)&gt;='CUSTOS FIXOS'!$E$14,(COLUMN()-1)&lt;='CUSTOS FIXOS'!$F$14),'CUSTOS FIXOS'!$L$14,0))</f>
        <v>4.6153849704142287</v>
      </c>
      <c r="AF19" s="16">
        <f>IF('CUSTOS FIXOS'!$B$12&lt;&gt;"",0,IF(AND((COLUMN()-1)&gt;='CUSTOS FIXOS'!$E$14,(COLUMN()-1)&lt;='CUSTOS FIXOS'!$F$14),'CUSTOS FIXOS'!$L$14,0))</f>
        <v>4.6153849704142287</v>
      </c>
      <c r="AG19" s="16">
        <f>IF('CUSTOS FIXOS'!$B$12&lt;&gt;"",0,IF(AND((COLUMN()-1)&gt;='CUSTOS FIXOS'!$E$14,(COLUMN()-1)&lt;='CUSTOS FIXOS'!$F$14),'CUSTOS FIXOS'!$L$14,0))</f>
        <v>4.6153849704142287</v>
      </c>
      <c r="AH19" s="16">
        <f>IF('CUSTOS FIXOS'!$B$12&lt;&gt;"",0,IF(AND((COLUMN()-1)&gt;='CUSTOS FIXOS'!$E$14,(COLUMN()-1)&lt;='CUSTOS FIXOS'!$F$14),'CUSTOS FIXOS'!$L$14,0))</f>
        <v>4.6153849704142287</v>
      </c>
      <c r="AI19" s="16">
        <f>IF('CUSTOS FIXOS'!$B$12&lt;&gt;"",0,IF(AND((COLUMN()-1)&gt;='CUSTOS FIXOS'!$E$14,(COLUMN()-1)&lt;='CUSTOS FIXOS'!$F$14),'CUSTOS FIXOS'!$L$14,0))</f>
        <v>4.6153849704142287</v>
      </c>
      <c r="AJ19" s="16">
        <f>IF('CUSTOS FIXOS'!$B$12&lt;&gt;"",0,IF(AND((COLUMN()-1)&gt;='CUSTOS FIXOS'!$E$14,(COLUMN()-1)&lt;='CUSTOS FIXOS'!$F$14),'CUSTOS FIXOS'!$L$14,0))</f>
        <v>4.6153849704142287</v>
      </c>
      <c r="AK19" s="16">
        <f>IF('CUSTOS FIXOS'!$B$12&lt;&gt;"",0,IF(AND((COLUMN()-1)&gt;='CUSTOS FIXOS'!$E$14,(COLUMN()-1)&lt;='CUSTOS FIXOS'!$F$14),'CUSTOS FIXOS'!$L$14,0))</f>
        <v>4.6153849704142287</v>
      </c>
      <c r="AL19" s="16">
        <f>IF('CUSTOS FIXOS'!$B$12&lt;&gt;"",0,IF(AND((COLUMN()-1)&gt;='CUSTOS FIXOS'!$E$14,(COLUMN()-1)&lt;='CUSTOS FIXOS'!$F$14),'CUSTOS FIXOS'!$L$14,0))</f>
        <v>4.6153849704142287</v>
      </c>
      <c r="AM19" s="16">
        <f>IF('CUSTOS FIXOS'!$B$12&lt;&gt;"",0,IF(AND((COLUMN()-1)&gt;='CUSTOS FIXOS'!$E$14,(COLUMN()-1)&lt;='CUSTOS FIXOS'!$F$14),'CUSTOS FIXOS'!$L$14,0))</f>
        <v>4.6153849704142287</v>
      </c>
      <c r="AN19" s="16">
        <f>IF('CUSTOS FIXOS'!$B$12&lt;&gt;"",0,IF(AND((COLUMN()-1)&gt;='CUSTOS FIXOS'!$E$14,(COLUMN()-1)&lt;='CUSTOS FIXOS'!$F$14),'CUSTOS FIXOS'!$L$14,0))</f>
        <v>4.6153849704142287</v>
      </c>
      <c r="AO19" s="16">
        <f>IF('CUSTOS FIXOS'!$B$12&lt;&gt;"",0,IF(AND((COLUMN()-1)&gt;='CUSTOS FIXOS'!$E$14,(COLUMN()-1)&lt;='CUSTOS FIXOS'!$F$14),'CUSTOS FIXOS'!$L$14,0))</f>
        <v>4.6153849704142287</v>
      </c>
      <c r="AP19" s="16">
        <f>IF('CUSTOS FIXOS'!$B$12&lt;&gt;"",0,IF(AND((COLUMN()-1)&gt;='CUSTOS FIXOS'!$E$14,(COLUMN()-1)&lt;='CUSTOS FIXOS'!$F$14),'CUSTOS FIXOS'!$L$14,0))</f>
        <v>4.6153849704142287</v>
      </c>
      <c r="AQ19" s="16">
        <f>IF('CUSTOS FIXOS'!$B$12&lt;&gt;"",0,IF(AND((COLUMN()-1)&gt;='CUSTOS FIXOS'!$E$14,(COLUMN()-1)&lt;='CUSTOS FIXOS'!$F$14),'CUSTOS FIXOS'!$L$14,0))</f>
        <v>4.6153849704142287</v>
      </c>
      <c r="AR19" s="16">
        <f>IF('CUSTOS FIXOS'!$B$12&lt;&gt;"",0,IF(AND((COLUMN()-1)&gt;='CUSTOS FIXOS'!$E$14,(COLUMN()-1)&lt;='CUSTOS FIXOS'!$F$14),'CUSTOS FIXOS'!$L$14,0))</f>
        <v>4.6153849704142287</v>
      </c>
      <c r="AS19" s="16">
        <f>IF('CUSTOS FIXOS'!$B$12&lt;&gt;"",0,IF(AND((COLUMN()-1)&gt;='CUSTOS FIXOS'!$E$14,(COLUMN()-1)&lt;='CUSTOS FIXOS'!$F$14),'CUSTOS FIXOS'!$L$14,0))</f>
        <v>4.6153849704142287</v>
      </c>
      <c r="AT19" s="16">
        <f>IF('CUSTOS FIXOS'!$B$12&lt;&gt;"",0,IF(AND((COLUMN()-1)&gt;='CUSTOS FIXOS'!$E$14,(COLUMN()-1)&lt;='CUSTOS FIXOS'!$F$14),'CUSTOS FIXOS'!$L$14,0))</f>
        <v>4.6153849704142287</v>
      </c>
      <c r="AU19" s="16">
        <f>IF('CUSTOS FIXOS'!$B$12&lt;&gt;"",0,IF(AND((COLUMN()-1)&gt;='CUSTOS FIXOS'!$E$14,(COLUMN()-1)&lt;='CUSTOS FIXOS'!$F$14),'CUSTOS FIXOS'!$L$14,0))</f>
        <v>4.6153849704142287</v>
      </c>
      <c r="AV19" s="16">
        <f>IF('CUSTOS FIXOS'!$B$12&lt;&gt;"",0,IF(AND((COLUMN()-1)&gt;='CUSTOS FIXOS'!$E$14,(COLUMN()-1)&lt;='CUSTOS FIXOS'!$F$14),'CUSTOS FIXOS'!$L$14,0))</f>
        <v>4.6153849704142287</v>
      </c>
      <c r="AW19" s="16">
        <f>IF('CUSTOS FIXOS'!$B$12&lt;&gt;"",0,IF(AND((COLUMN()-1)&gt;='CUSTOS FIXOS'!$E$14,(COLUMN()-1)&lt;='CUSTOS FIXOS'!$F$14),'CUSTOS FIXOS'!$L$14,0))</f>
        <v>4.6153849704142287</v>
      </c>
      <c r="AX19" s="16">
        <f>IF('CUSTOS FIXOS'!$B$12&lt;&gt;"",0,IF(AND((COLUMN()-1)&gt;='CUSTOS FIXOS'!$E$14,(COLUMN()-1)&lt;='CUSTOS FIXOS'!$F$14),'CUSTOS FIXOS'!$L$14,0))</f>
        <v>4.6153849704142287</v>
      </c>
      <c r="AY19" s="16">
        <f>IF('CUSTOS FIXOS'!$B$12&lt;&gt;"",0,IF(AND((COLUMN()-1)&gt;='CUSTOS FIXOS'!$E$14,(COLUMN()-1)&lt;='CUSTOS FIXOS'!$F$14),'CUSTOS FIXOS'!$L$14,0))</f>
        <v>4.6153849704142287</v>
      </c>
      <c r="AZ19" s="16">
        <f>IF('CUSTOS FIXOS'!$B$12&lt;&gt;"",0,IF(AND((COLUMN()-1)&gt;='CUSTOS FIXOS'!$E$14,(COLUMN()-1)&lt;='CUSTOS FIXOS'!$F$14),'CUSTOS FIXOS'!$L$14,0))</f>
        <v>4.6153849704142287</v>
      </c>
      <c r="BA19" s="16">
        <f>IF('CUSTOS FIXOS'!$B$12&lt;&gt;"",0,IF(AND((COLUMN()-1)&gt;='CUSTOS FIXOS'!$E$14,(COLUMN()-1)&lt;='CUSTOS FIXOS'!$F$14),'CUSTOS FIXOS'!$L$14,0))</f>
        <v>4.6153849704142287</v>
      </c>
    </row>
    <row r="20" spans="1:53" x14ac:dyDescent="0.35">
      <c r="A20" s="50" t="s">
        <v>407</v>
      </c>
      <c r="B20" s="67" t="str">
        <f>IF(AND((COLUMN()-1)&gt;='CUSTOS FIXOS'!$E$15,(COLUMN()-1)&lt;='CUSTOS FIXOS'!$F$15),'CUSTOS FIXOS'!$L$15,0)</f>
        <v/>
      </c>
      <c r="C20" s="67" t="str">
        <f>IF(AND((COLUMN()-1)&gt;='CUSTOS FIXOS'!$E$15,(COLUMN()-1)&lt;='CUSTOS FIXOS'!$F$15),'CUSTOS FIXOS'!$L$15,0)</f>
        <v/>
      </c>
      <c r="D20" s="67" t="str">
        <f>IF(AND((COLUMN()-1)&gt;='CUSTOS FIXOS'!$E$15,(COLUMN()-1)&lt;='CUSTOS FIXOS'!$F$15),'CUSTOS FIXOS'!$L$15,0)</f>
        <v/>
      </c>
      <c r="E20" s="67" t="str">
        <f>IF(AND((COLUMN()-1)&gt;='CUSTOS FIXOS'!$E$15,(COLUMN()-1)&lt;='CUSTOS FIXOS'!$F$15),'CUSTOS FIXOS'!$L$15,0)</f>
        <v/>
      </c>
      <c r="F20" s="67" t="str">
        <f>IF(AND((COLUMN()-1)&gt;='CUSTOS FIXOS'!$E$15,(COLUMN()-1)&lt;='CUSTOS FIXOS'!$F$15),'CUSTOS FIXOS'!$L$15,0)</f>
        <v/>
      </c>
      <c r="G20" s="67" t="str">
        <f>IF(AND((COLUMN()-1)&gt;='CUSTOS FIXOS'!$E$15,(COLUMN()-1)&lt;='CUSTOS FIXOS'!$F$15),'CUSTOS FIXOS'!$L$15,0)</f>
        <v/>
      </c>
      <c r="H20" s="67" t="str">
        <f>IF(AND((COLUMN()-1)&gt;='CUSTOS FIXOS'!$E$15,(COLUMN()-1)&lt;='CUSTOS FIXOS'!$F$15),'CUSTOS FIXOS'!$L$15,0)</f>
        <v/>
      </c>
      <c r="I20" s="67" t="str">
        <f>IF(AND((COLUMN()-1)&gt;='CUSTOS FIXOS'!$E$15,(COLUMN()-1)&lt;='CUSTOS FIXOS'!$F$15),'CUSTOS FIXOS'!$L$15,0)</f>
        <v/>
      </c>
      <c r="J20" s="67" t="str">
        <f>IF(AND((COLUMN()-1)&gt;='CUSTOS FIXOS'!$E$15,(COLUMN()-1)&lt;='CUSTOS FIXOS'!$F$15),'CUSTOS FIXOS'!$L$15,0)</f>
        <v/>
      </c>
      <c r="K20" s="67" t="str">
        <f>IF(AND((COLUMN()-1)&gt;='CUSTOS FIXOS'!$E$15,(COLUMN()-1)&lt;='CUSTOS FIXOS'!$F$15),'CUSTOS FIXOS'!$L$15,0)</f>
        <v/>
      </c>
      <c r="L20" s="67" t="str">
        <f>IF(AND((COLUMN()-1)&gt;='CUSTOS FIXOS'!$E$15,(COLUMN()-1)&lt;='CUSTOS FIXOS'!$F$15),'CUSTOS FIXOS'!$L$15,0)</f>
        <v/>
      </c>
      <c r="M20" s="67" t="str">
        <f>IF(AND((COLUMN()-1)&gt;='CUSTOS FIXOS'!$E$15,(COLUMN()-1)&lt;='CUSTOS FIXOS'!$F$15),'CUSTOS FIXOS'!$L$15,0)</f>
        <v/>
      </c>
      <c r="N20" s="67" t="str">
        <f>IF(AND((COLUMN()-1)&gt;='CUSTOS FIXOS'!$E$15,(COLUMN()-1)&lt;='CUSTOS FIXOS'!$F$15),'CUSTOS FIXOS'!$L$15,0)</f>
        <v/>
      </c>
      <c r="O20" s="67" t="str">
        <f>IF(AND((COLUMN()-1)&gt;='CUSTOS FIXOS'!$E$15,(COLUMN()-1)&lt;='CUSTOS FIXOS'!$F$15),'CUSTOS FIXOS'!$L$15,0)</f>
        <v/>
      </c>
      <c r="P20" s="67" t="str">
        <f>IF(AND((COLUMN()-1)&gt;='CUSTOS FIXOS'!$E$15,(COLUMN()-1)&lt;='CUSTOS FIXOS'!$F$15),'CUSTOS FIXOS'!$L$15,0)</f>
        <v/>
      </c>
      <c r="Q20" s="67" t="str">
        <f>IF(AND((COLUMN()-1)&gt;='CUSTOS FIXOS'!$E$15,(COLUMN()-1)&lt;='CUSTOS FIXOS'!$F$15),'CUSTOS FIXOS'!$L$15,0)</f>
        <v/>
      </c>
      <c r="R20" s="67" t="str">
        <f>IF(AND((COLUMN()-1)&gt;='CUSTOS FIXOS'!$E$15,(COLUMN()-1)&lt;='CUSTOS FIXOS'!$F$15),'CUSTOS FIXOS'!$L$15,0)</f>
        <v/>
      </c>
      <c r="S20" s="67" t="str">
        <f>IF(AND((COLUMN()-1)&gt;='CUSTOS FIXOS'!$E$15,(COLUMN()-1)&lt;='CUSTOS FIXOS'!$F$15),'CUSTOS FIXOS'!$L$15,0)</f>
        <v/>
      </c>
      <c r="T20" s="67" t="str">
        <f>IF(AND((COLUMN()-1)&gt;='CUSTOS FIXOS'!$E$15,(COLUMN()-1)&lt;='CUSTOS FIXOS'!$F$15),'CUSTOS FIXOS'!$L$15,0)</f>
        <v/>
      </c>
      <c r="U20" s="67" t="str">
        <f>IF(AND((COLUMN()-1)&gt;='CUSTOS FIXOS'!$E$15,(COLUMN()-1)&lt;='CUSTOS FIXOS'!$F$15),'CUSTOS FIXOS'!$L$15,0)</f>
        <v/>
      </c>
      <c r="V20" s="67" t="str">
        <f>IF(AND((COLUMN()-1)&gt;='CUSTOS FIXOS'!$E$15,(COLUMN()-1)&lt;='CUSTOS FIXOS'!$F$15),'CUSTOS FIXOS'!$L$15,0)</f>
        <v/>
      </c>
      <c r="W20" s="67" t="str">
        <f>IF(AND((COLUMN()-1)&gt;='CUSTOS FIXOS'!$E$15,(COLUMN()-1)&lt;='CUSTOS FIXOS'!$F$15),'CUSTOS FIXOS'!$L$15,0)</f>
        <v/>
      </c>
      <c r="X20" s="67" t="str">
        <f>IF(AND((COLUMN()-1)&gt;='CUSTOS FIXOS'!$E$15,(COLUMN()-1)&lt;='CUSTOS FIXOS'!$F$15),'CUSTOS FIXOS'!$L$15,0)</f>
        <v/>
      </c>
      <c r="Y20" s="67" t="str">
        <f>IF(AND((COLUMN()-1)&gt;='CUSTOS FIXOS'!$E$15,(COLUMN()-1)&lt;='CUSTOS FIXOS'!$F$15),'CUSTOS FIXOS'!$L$15,0)</f>
        <v/>
      </c>
      <c r="Z20" s="67" t="str">
        <f>IF(AND((COLUMN()-1)&gt;='CUSTOS FIXOS'!$E$15,(COLUMN()-1)&lt;='CUSTOS FIXOS'!$F$15),'CUSTOS FIXOS'!$L$15,0)</f>
        <v/>
      </c>
      <c r="AA20" s="67" t="str">
        <f>IF(AND((COLUMN()-1)&gt;='CUSTOS FIXOS'!$E$15,(COLUMN()-1)&lt;='CUSTOS FIXOS'!$F$15),'CUSTOS FIXOS'!$L$15,0)</f>
        <v/>
      </c>
      <c r="AB20" s="67" t="str">
        <f>IF(AND((COLUMN()-1)&gt;='CUSTOS FIXOS'!$E$15,(COLUMN()-1)&lt;='CUSTOS FIXOS'!$F$15),'CUSTOS FIXOS'!$L$15,0)</f>
        <v/>
      </c>
      <c r="AC20" s="67" t="str">
        <f>IF(AND((COLUMN()-1)&gt;='CUSTOS FIXOS'!$E$15,(COLUMN()-1)&lt;='CUSTOS FIXOS'!$F$15),'CUSTOS FIXOS'!$L$15,0)</f>
        <v/>
      </c>
      <c r="AD20" s="67" t="str">
        <f>IF(AND((COLUMN()-1)&gt;='CUSTOS FIXOS'!$E$15,(COLUMN()-1)&lt;='CUSTOS FIXOS'!$F$15),'CUSTOS FIXOS'!$L$15,0)</f>
        <v/>
      </c>
      <c r="AE20" s="67" t="str">
        <f>IF(AND((COLUMN()-1)&gt;='CUSTOS FIXOS'!$E$15,(COLUMN()-1)&lt;='CUSTOS FIXOS'!$F$15),'CUSTOS FIXOS'!$L$15,0)</f>
        <v/>
      </c>
      <c r="AF20" s="67" t="str">
        <f>IF(AND((COLUMN()-1)&gt;='CUSTOS FIXOS'!$E$15,(COLUMN()-1)&lt;='CUSTOS FIXOS'!$F$15),'CUSTOS FIXOS'!$L$15,0)</f>
        <v/>
      </c>
      <c r="AG20" s="67" t="str">
        <f>IF(AND((COLUMN()-1)&gt;='CUSTOS FIXOS'!$E$15,(COLUMN()-1)&lt;='CUSTOS FIXOS'!$F$15),'CUSTOS FIXOS'!$L$15,0)</f>
        <v/>
      </c>
      <c r="AH20" s="67" t="str">
        <f>IF(AND((COLUMN()-1)&gt;='CUSTOS FIXOS'!$E$15,(COLUMN()-1)&lt;='CUSTOS FIXOS'!$F$15),'CUSTOS FIXOS'!$L$15,0)</f>
        <v/>
      </c>
      <c r="AI20" s="67" t="str">
        <f>IF(AND((COLUMN()-1)&gt;='CUSTOS FIXOS'!$E$15,(COLUMN()-1)&lt;='CUSTOS FIXOS'!$F$15),'CUSTOS FIXOS'!$L$15,0)</f>
        <v/>
      </c>
      <c r="AJ20" s="67" t="str">
        <f>IF(AND((COLUMN()-1)&gt;='CUSTOS FIXOS'!$E$15,(COLUMN()-1)&lt;='CUSTOS FIXOS'!$F$15),'CUSTOS FIXOS'!$L$15,0)</f>
        <v/>
      </c>
      <c r="AK20" s="67" t="str">
        <f>IF(AND((COLUMN()-1)&gt;='CUSTOS FIXOS'!$E$15,(COLUMN()-1)&lt;='CUSTOS FIXOS'!$F$15),'CUSTOS FIXOS'!$L$15,0)</f>
        <v/>
      </c>
      <c r="AL20" s="67" t="str">
        <f>IF(AND((COLUMN()-1)&gt;='CUSTOS FIXOS'!$E$15,(COLUMN()-1)&lt;='CUSTOS FIXOS'!$F$15),'CUSTOS FIXOS'!$L$15,0)</f>
        <v/>
      </c>
      <c r="AM20" s="67" t="str">
        <f>IF(AND((COLUMN()-1)&gt;='CUSTOS FIXOS'!$E$15,(COLUMN()-1)&lt;='CUSTOS FIXOS'!$F$15),'CUSTOS FIXOS'!$L$15,0)</f>
        <v/>
      </c>
      <c r="AN20" s="67" t="str">
        <f>IF(AND((COLUMN()-1)&gt;='CUSTOS FIXOS'!$E$15,(COLUMN()-1)&lt;='CUSTOS FIXOS'!$F$15),'CUSTOS FIXOS'!$L$15,0)</f>
        <v/>
      </c>
      <c r="AO20" s="67" t="str">
        <f>IF(AND((COLUMN()-1)&gt;='CUSTOS FIXOS'!$E$15,(COLUMN()-1)&lt;='CUSTOS FIXOS'!$F$15),'CUSTOS FIXOS'!$L$15,0)</f>
        <v/>
      </c>
      <c r="AP20" s="67" t="str">
        <f>IF(AND((COLUMN()-1)&gt;='CUSTOS FIXOS'!$E$15,(COLUMN()-1)&lt;='CUSTOS FIXOS'!$F$15),'CUSTOS FIXOS'!$L$15,0)</f>
        <v/>
      </c>
      <c r="AQ20" s="67" t="str">
        <f>IF(AND((COLUMN()-1)&gt;='CUSTOS FIXOS'!$E$15,(COLUMN()-1)&lt;='CUSTOS FIXOS'!$F$15),'CUSTOS FIXOS'!$L$15,0)</f>
        <v/>
      </c>
      <c r="AR20" s="67" t="str">
        <f>IF(AND((COLUMN()-1)&gt;='CUSTOS FIXOS'!$E$15,(COLUMN()-1)&lt;='CUSTOS FIXOS'!$F$15),'CUSTOS FIXOS'!$L$15,0)</f>
        <v/>
      </c>
      <c r="AS20" s="67" t="str">
        <f>IF(AND((COLUMN()-1)&gt;='CUSTOS FIXOS'!$E$15,(COLUMN()-1)&lt;='CUSTOS FIXOS'!$F$15),'CUSTOS FIXOS'!$L$15,0)</f>
        <v/>
      </c>
      <c r="AT20" s="67" t="str">
        <f>IF(AND((COLUMN()-1)&gt;='CUSTOS FIXOS'!$E$15,(COLUMN()-1)&lt;='CUSTOS FIXOS'!$F$15),'CUSTOS FIXOS'!$L$15,0)</f>
        <v/>
      </c>
      <c r="AU20" s="67" t="str">
        <f>IF(AND((COLUMN()-1)&gt;='CUSTOS FIXOS'!$E$15,(COLUMN()-1)&lt;='CUSTOS FIXOS'!$F$15),'CUSTOS FIXOS'!$L$15,0)</f>
        <v/>
      </c>
      <c r="AV20" s="67" t="str">
        <f>IF(AND((COLUMN()-1)&gt;='CUSTOS FIXOS'!$E$15,(COLUMN()-1)&lt;='CUSTOS FIXOS'!$F$15),'CUSTOS FIXOS'!$L$15,0)</f>
        <v/>
      </c>
      <c r="AW20" s="67" t="str">
        <f>IF(AND((COLUMN()-1)&gt;='CUSTOS FIXOS'!$E$15,(COLUMN()-1)&lt;='CUSTOS FIXOS'!$F$15),'CUSTOS FIXOS'!$L$15,0)</f>
        <v/>
      </c>
      <c r="AX20" s="67" t="str">
        <f>IF(AND((COLUMN()-1)&gt;='CUSTOS FIXOS'!$E$15,(COLUMN()-1)&lt;='CUSTOS FIXOS'!$F$15),'CUSTOS FIXOS'!$L$15,0)</f>
        <v/>
      </c>
      <c r="AY20" s="67" t="str">
        <f>IF(AND((COLUMN()-1)&gt;='CUSTOS FIXOS'!$E$15,(COLUMN()-1)&lt;='CUSTOS FIXOS'!$F$15),'CUSTOS FIXOS'!$L$15,0)</f>
        <v/>
      </c>
      <c r="AZ20" s="67" t="str">
        <f>IF(AND((COLUMN()-1)&gt;='CUSTOS FIXOS'!$E$15,(COLUMN()-1)&lt;='CUSTOS FIXOS'!$F$15),'CUSTOS FIXOS'!$L$15,0)</f>
        <v/>
      </c>
      <c r="BA20" s="67" t="str">
        <f>IF(AND((COLUMN()-1)&gt;='CUSTOS FIXOS'!$E$15,(COLUMN()-1)&lt;='CUSTOS FIXOS'!$F$15),'CUSTOS FIXOS'!$L$15,0)</f>
        <v/>
      </c>
    </row>
    <row r="21" spans="1:53" x14ac:dyDescent="0.35">
      <c r="A21" s="38" t="s">
        <v>171</v>
      </c>
      <c r="B21" s="16">
        <f>IF('CUSTOS FIXOS'!$B$15&lt;&gt;"",0,IF(AND((COLUMN()-1)&gt;='CUSTOS FIXOS'!$E$16,(COLUMN()-1)&lt;='CUSTOS FIXOS'!$F$16),'CUSTOS FIXOS'!$L$16,0))</f>
        <v>50</v>
      </c>
      <c r="C21" s="16">
        <f>IF('CUSTOS FIXOS'!$B$15&lt;&gt;"",0,IF(AND((COLUMN()-1)&gt;='CUSTOS FIXOS'!$E$16,(COLUMN()-1)&lt;='CUSTOS FIXOS'!$F$16),'CUSTOS FIXOS'!$L$16,0))</f>
        <v>50</v>
      </c>
      <c r="D21" s="16">
        <f>IF('CUSTOS FIXOS'!$B$15&lt;&gt;"",0,IF(AND((COLUMN()-1)&gt;='CUSTOS FIXOS'!$E$16,(COLUMN()-1)&lt;='CUSTOS FIXOS'!$F$16),'CUSTOS FIXOS'!$L$16,0))</f>
        <v>50</v>
      </c>
      <c r="E21" s="16">
        <f>IF('CUSTOS FIXOS'!$B$15&lt;&gt;"",0,IF(AND((COLUMN()-1)&gt;='CUSTOS FIXOS'!$E$16,(COLUMN()-1)&lt;='CUSTOS FIXOS'!$F$16),'CUSTOS FIXOS'!$L$16,0))</f>
        <v>50</v>
      </c>
      <c r="F21" s="16">
        <f>IF('CUSTOS FIXOS'!$B$15&lt;&gt;"",0,IF(AND((COLUMN()-1)&gt;='CUSTOS FIXOS'!$E$16,(COLUMN()-1)&lt;='CUSTOS FIXOS'!$F$16),'CUSTOS FIXOS'!$L$16,0))</f>
        <v>50</v>
      </c>
      <c r="G21" s="16">
        <f>IF('CUSTOS FIXOS'!$B$15&lt;&gt;"",0,IF(AND((COLUMN()-1)&gt;='CUSTOS FIXOS'!$E$16,(COLUMN()-1)&lt;='CUSTOS FIXOS'!$F$16),'CUSTOS FIXOS'!$L$16,0))</f>
        <v>50</v>
      </c>
      <c r="H21" s="16">
        <f>IF('CUSTOS FIXOS'!$B$15&lt;&gt;"",0,IF(AND((COLUMN()-1)&gt;='CUSTOS FIXOS'!$E$16,(COLUMN()-1)&lt;='CUSTOS FIXOS'!$F$16),'CUSTOS FIXOS'!$L$16,0))</f>
        <v>50</v>
      </c>
      <c r="I21" s="16">
        <f>IF('CUSTOS FIXOS'!$B$15&lt;&gt;"",0,IF(AND((COLUMN()-1)&gt;='CUSTOS FIXOS'!$E$16,(COLUMN()-1)&lt;='CUSTOS FIXOS'!$F$16),'CUSTOS FIXOS'!$L$16,0))</f>
        <v>50</v>
      </c>
      <c r="J21" s="16">
        <f>IF('CUSTOS FIXOS'!$B$15&lt;&gt;"",0,IF(AND((COLUMN()-1)&gt;='CUSTOS FIXOS'!$E$16,(COLUMN()-1)&lt;='CUSTOS FIXOS'!$F$16),'CUSTOS FIXOS'!$L$16,0))</f>
        <v>50</v>
      </c>
      <c r="K21" s="16">
        <f>IF('CUSTOS FIXOS'!$B$15&lt;&gt;"",0,IF(AND((COLUMN()-1)&gt;='CUSTOS FIXOS'!$E$16,(COLUMN()-1)&lt;='CUSTOS FIXOS'!$F$16),'CUSTOS FIXOS'!$L$16,0))</f>
        <v>50</v>
      </c>
      <c r="L21" s="16">
        <f>IF('CUSTOS FIXOS'!$B$15&lt;&gt;"",0,IF(AND((COLUMN()-1)&gt;='CUSTOS FIXOS'!$E$16,(COLUMN()-1)&lt;='CUSTOS FIXOS'!$F$16),'CUSTOS FIXOS'!$L$16,0))</f>
        <v>50</v>
      </c>
      <c r="M21" s="16">
        <f>IF('CUSTOS FIXOS'!$B$15&lt;&gt;"",0,IF(AND((COLUMN()-1)&gt;='CUSTOS FIXOS'!$E$16,(COLUMN()-1)&lt;='CUSTOS FIXOS'!$F$16),'CUSTOS FIXOS'!$L$16,0))</f>
        <v>50</v>
      </c>
      <c r="N21" s="16">
        <f>IF('CUSTOS FIXOS'!$B$15&lt;&gt;"",0,IF(AND((COLUMN()-1)&gt;='CUSTOS FIXOS'!$E$16,(COLUMN()-1)&lt;='CUSTOS FIXOS'!$F$16),'CUSTOS FIXOS'!$L$16,0))</f>
        <v>50</v>
      </c>
      <c r="O21" s="16">
        <f>IF('CUSTOS FIXOS'!$B$15&lt;&gt;"",0,IF(AND((COLUMN()-1)&gt;='CUSTOS FIXOS'!$E$16,(COLUMN()-1)&lt;='CUSTOS FIXOS'!$F$16),'CUSTOS FIXOS'!$L$16,0))</f>
        <v>50</v>
      </c>
      <c r="P21" s="16">
        <f>IF('CUSTOS FIXOS'!$B$15&lt;&gt;"",0,IF(AND((COLUMN()-1)&gt;='CUSTOS FIXOS'!$E$16,(COLUMN()-1)&lt;='CUSTOS FIXOS'!$F$16),'CUSTOS FIXOS'!$L$16,0))</f>
        <v>50</v>
      </c>
      <c r="Q21" s="16">
        <f>IF('CUSTOS FIXOS'!$B$15&lt;&gt;"",0,IF(AND((COLUMN()-1)&gt;='CUSTOS FIXOS'!$E$16,(COLUMN()-1)&lt;='CUSTOS FIXOS'!$F$16),'CUSTOS FIXOS'!$L$16,0))</f>
        <v>50</v>
      </c>
      <c r="R21" s="16">
        <f>IF('CUSTOS FIXOS'!$B$15&lt;&gt;"",0,IF(AND((COLUMN()-1)&gt;='CUSTOS FIXOS'!$E$16,(COLUMN()-1)&lt;='CUSTOS FIXOS'!$F$16),'CUSTOS FIXOS'!$L$16,0))</f>
        <v>50</v>
      </c>
      <c r="S21" s="16">
        <f>IF('CUSTOS FIXOS'!$B$15&lt;&gt;"",0,IF(AND((COLUMN()-1)&gt;='CUSTOS FIXOS'!$E$16,(COLUMN()-1)&lt;='CUSTOS FIXOS'!$F$16),'CUSTOS FIXOS'!$L$16,0))</f>
        <v>50</v>
      </c>
      <c r="T21" s="16">
        <f>IF('CUSTOS FIXOS'!$B$15&lt;&gt;"",0,IF(AND((COLUMN()-1)&gt;='CUSTOS FIXOS'!$E$16,(COLUMN()-1)&lt;='CUSTOS FIXOS'!$F$16),'CUSTOS FIXOS'!$L$16,0))</f>
        <v>50</v>
      </c>
      <c r="U21" s="16">
        <f>IF('CUSTOS FIXOS'!$B$15&lt;&gt;"",0,IF(AND((COLUMN()-1)&gt;='CUSTOS FIXOS'!$E$16,(COLUMN()-1)&lt;='CUSTOS FIXOS'!$F$16),'CUSTOS FIXOS'!$L$16,0))</f>
        <v>50</v>
      </c>
      <c r="V21" s="16">
        <f>IF('CUSTOS FIXOS'!$B$15&lt;&gt;"",0,IF(AND((COLUMN()-1)&gt;='CUSTOS FIXOS'!$E$16,(COLUMN()-1)&lt;='CUSTOS FIXOS'!$F$16),'CUSTOS FIXOS'!$L$16,0))</f>
        <v>50</v>
      </c>
      <c r="W21" s="16">
        <f>IF('CUSTOS FIXOS'!$B$15&lt;&gt;"",0,IF(AND((COLUMN()-1)&gt;='CUSTOS FIXOS'!$E$16,(COLUMN()-1)&lt;='CUSTOS FIXOS'!$F$16),'CUSTOS FIXOS'!$L$16,0))</f>
        <v>50</v>
      </c>
      <c r="X21" s="16">
        <f>IF('CUSTOS FIXOS'!$B$15&lt;&gt;"",0,IF(AND((COLUMN()-1)&gt;='CUSTOS FIXOS'!$E$16,(COLUMN()-1)&lt;='CUSTOS FIXOS'!$F$16),'CUSTOS FIXOS'!$L$16,0))</f>
        <v>50</v>
      </c>
      <c r="Y21" s="16">
        <f>IF('CUSTOS FIXOS'!$B$15&lt;&gt;"",0,IF(AND((COLUMN()-1)&gt;='CUSTOS FIXOS'!$E$16,(COLUMN()-1)&lt;='CUSTOS FIXOS'!$F$16),'CUSTOS FIXOS'!$L$16,0))</f>
        <v>50</v>
      </c>
      <c r="Z21" s="16">
        <f>IF('CUSTOS FIXOS'!$B$15&lt;&gt;"",0,IF(AND((COLUMN()-1)&gt;='CUSTOS FIXOS'!$E$16,(COLUMN()-1)&lt;='CUSTOS FIXOS'!$F$16),'CUSTOS FIXOS'!$L$16,0))</f>
        <v>50</v>
      </c>
      <c r="AA21" s="16">
        <f>IF('CUSTOS FIXOS'!$B$15&lt;&gt;"",0,IF(AND((COLUMN()-1)&gt;='CUSTOS FIXOS'!$E$16,(COLUMN()-1)&lt;='CUSTOS FIXOS'!$F$16),'CUSTOS FIXOS'!$L$16,0))</f>
        <v>50</v>
      </c>
      <c r="AB21" s="16">
        <f>IF('CUSTOS FIXOS'!$B$15&lt;&gt;"",0,IF(AND((COLUMN()-1)&gt;='CUSTOS FIXOS'!$E$16,(COLUMN()-1)&lt;='CUSTOS FIXOS'!$F$16),'CUSTOS FIXOS'!$L$16,0))</f>
        <v>50</v>
      </c>
      <c r="AC21" s="16">
        <f>IF('CUSTOS FIXOS'!$B$15&lt;&gt;"",0,IF(AND((COLUMN()-1)&gt;='CUSTOS FIXOS'!$E$16,(COLUMN()-1)&lt;='CUSTOS FIXOS'!$F$16),'CUSTOS FIXOS'!$L$16,0))</f>
        <v>50</v>
      </c>
      <c r="AD21" s="16">
        <f>IF('CUSTOS FIXOS'!$B$15&lt;&gt;"",0,IF(AND((COLUMN()-1)&gt;='CUSTOS FIXOS'!$E$16,(COLUMN()-1)&lt;='CUSTOS FIXOS'!$F$16),'CUSTOS FIXOS'!$L$16,0))</f>
        <v>50</v>
      </c>
      <c r="AE21" s="16">
        <f>IF('CUSTOS FIXOS'!$B$15&lt;&gt;"",0,IF(AND((COLUMN()-1)&gt;='CUSTOS FIXOS'!$E$16,(COLUMN()-1)&lt;='CUSTOS FIXOS'!$F$16),'CUSTOS FIXOS'!$L$16,0))</f>
        <v>50</v>
      </c>
      <c r="AF21" s="16">
        <f>IF('CUSTOS FIXOS'!$B$15&lt;&gt;"",0,IF(AND((COLUMN()-1)&gt;='CUSTOS FIXOS'!$E$16,(COLUMN()-1)&lt;='CUSTOS FIXOS'!$F$16),'CUSTOS FIXOS'!$L$16,0))</f>
        <v>50</v>
      </c>
      <c r="AG21" s="16">
        <f>IF('CUSTOS FIXOS'!$B$15&lt;&gt;"",0,IF(AND((COLUMN()-1)&gt;='CUSTOS FIXOS'!$E$16,(COLUMN()-1)&lt;='CUSTOS FIXOS'!$F$16),'CUSTOS FIXOS'!$L$16,0))</f>
        <v>50</v>
      </c>
      <c r="AH21" s="16">
        <f>IF('CUSTOS FIXOS'!$B$15&lt;&gt;"",0,IF(AND((COLUMN()-1)&gt;='CUSTOS FIXOS'!$E$16,(COLUMN()-1)&lt;='CUSTOS FIXOS'!$F$16),'CUSTOS FIXOS'!$L$16,0))</f>
        <v>50</v>
      </c>
      <c r="AI21" s="16">
        <f>IF('CUSTOS FIXOS'!$B$15&lt;&gt;"",0,IF(AND((COLUMN()-1)&gt;='CUSTOS FIXOS'!$E$16,(COLUMN()-1)&lt;='CUSTOS FIXOS'!$F$16),'CUSTOS FIXOS'!$L$16,0))</f>
        <v>50</v>
      </c>
      <c r="AJ21" s="16">
        <f>IF('CUSTOS FIXOS'!$B$15&lt;&gt;"",0,IF(AND((COLUMN()-1)&gt;='CUSTOS FIXOS'!$E$16,(COLUMN()-1)&lt;='CUSTOS FIXOS'!$F$16),'CUSTOS FIXOS'!$L$16,0))</f>
        <v>50</v>
      </c>
      <c r="AK21" s="16">
        <f>IF('CUSTOS FIXOS'!$B$15&lt;&gt;"",0,IF(AND((COLUMN()-1)&gt;='CUSTOS FIXOS'!$E$16,(COLUMN()-1)&lt;='CUSTOS FIXOS'!$F$16),'CUSTOS FIXOS'!$L$16,0))</f>
        <v>50</v>
      </c>
      <c r="AL21" s="16">
        <f>IF('CUSTOS FIXOS'!$B$15&lt;&gt;"",0,IF(AND((COLUMN()-1)&gt;='CUSTOS FIXOS'!$E$16,(COLUMN()-1)&lt;='CUSTOS FIXOS'!$F$16),'CUSTOS FIXOS'!$L$16,0))</f>
        <v>50</v>
      </c>
      <c r="AM21" s="16">
        <f>IF('CUSTOS FIXOS'!$B$15&lt;&gt;"",0,IF(AND((COLUMN()-1)&gt;='CUSTOS FIXOS'!$E$16,(COLUMN()-1)&lt;='CUSTOS FIXOS'!$F$16),'CUSTOS FIXOS'!$L$16,0))</f>
        <v>50</v>
      </c>
      <c r="AN21" s="16">
        <f>IF('CUSTOS FIXOS'!$B$15&lt;&gt;"",0,IF(AND((COLUMN()-1)&gt;='CUSTOS FIXOS'!$E$16,(COLUMN()-1)&lt;='CUSTOS FIXOS'!$F$16),'CUSTOS FIXOS'!$L$16,0))</f>
        <v>50</v>
      </c>
      <c r="AO21" s="16">
        <f>IF('CUSTOS FIXOS'!$B$15&lt;&gt;"",0,IF(AND((COLUMN()-1)&gt;='CUSTOS FIXOS'!$E$16,(COLUMN()-1)&lt;='CUSTOS FIXOS'!$F$16),'CUSTOS FIXOS'!$L$16,0))</f>
        <v>50</v>
      </c>
      <c r="AP21" s="16">
        <f>IF('CUSTOS FIXOS'!$B$15&lt;&gt;"",0,IF(AND((COLUMN()-1)&gt;='CUSTOS FIXOS'!$E$16,(COLUMN()-1)&lt;='CUSTOS FIXOS'!$F$16),'CUSTOS FIXOS'!$L$16,0))</f>
        <v>50</v>
      </c>
      <c r="AQ21" s="16">
        <f>IF('CUSTOS FIXOS'!$B$15&lt;&gt;"",0,IF(AND((COLUMN()-1)&gt;='CUSTOS FIXOS'!$E$16,(COLUMN()-1)&lt;='CUSTOS FIXOS'!$F$16),'CUSTOS FIXOS'!$L$16,0))</f>
        <v>50</v>
      </c>
      <c r="AR21" s="16">
        <f>IF('CUSTOS FIXOS'!$B$15&lt;&gt;"",0,IF(AND((COLUMN()-1)&gt;='CUSTOS FIXOS'!$E$16,(COLUMN()-1)&lt;='CUSTOS FIXOS'!$F$16),'CUSTOS FIXOS'!$L$16,0))</f>
        <v>50</v>
      </c>
      <c r="AS21" s="16">
        <f>IF('CUSTOS FIXOS'!$B$15&lt;&gt;"",0,IF(AND((COLUMN()-1)&gt;='CUSTOS FIXOS'!$E$16,(COLUMN()-1)&lt;='CUSTOS FIXOS'!$F$16),'CUSTOS FIXOS'!$L$16,0))</f>
        <v>50</v>
      </c>
      <c r="AT21" s="16">
        <f>IF('CUSTOS FIXOS'!$B$15&lt;&gt;"",0,IF(AND((COLUMN()-1)&gt;='CUSTOS FIXOS'!$E$16,(COLUMN()-1)&lt;='CUSTOS FIXOS'!$F$16),'CUSTOS FIXOS'!$L$16,0))</f>
        <v>50</v>
      </c>
      <c r="AU21" s="16">
        <f>IF('CUSTOS FIXOS'!$B$15&lt;&gt;"",0,IF(AND((COLUMN()-1)&gt;='CUSTOS FIXOS'!$E$16,(COLUMN()-1)&lt;='CUSTOS FIXOS'!$F$16),'CUSTOS FIXOS'!$L$16,0))</f>
        <v>50</v>
      </c>
      <c r="AV21" s="16">
        <f>IF('CUSTOS FIXOS'!$B$15&lt;&gt;"",0,IF(AND((COLUMN()-1)&gt;='CUSTOS FIXOS'!$E$16,(COLUMN()-1)&lt;='CUSTOS FIXOS'!$F$16),'CUSTOS FIXOS'!$L$16,0))</f>
        <v>50</v>
      </c>
      <c r="AW21" s="16">
        <f>IF('CUSTOS FIXOS'!$B$15&lt;&gt;"",0,IF(AND((COLUMN()-1)&gt;='CUSTOS FIXOS'!$E$16,(COLUMN()-1)&lt;='CUSTOS FIXOS'!$F$16),'CUSTOS FIXOS'!$L$16,0))</f>
        <v>50</v>
      </c>
      <c r="AX21" s="16">
        <f>IF('CUSTOS FIXOS'!$B$15&lt;&gt;"",0,IF(AND((COLUMN()-1)&gt;='CUSTOS FIXOS'!$E$16,(COLUMN()-1)&lt;='CUSTOS FIXOS'!$F$16),'CUSTOS FIXOS'!$L$16,0))</f>
        <v>50</v>
      </c>
      <c r="AY21" s="16">
        <f>IF('CUSTOS FIXOS'!$B$15&lt;&gt;"",0,IF(AND((COLUMN()-1)&gt;='CUSTOS FIXOS'!$E$16,(COLUMN()-1)&lt;='CUSTOS FIXOS'!$F$16),'CUSTOS FIXOS'!$L$16,0))</f>
        <v>50</v>
      </c>
      <c r="AZ21" s="16">
        <f>IF('CUSTOS FIXOS'!$B$15&lt;&gt;"",0,IF(AND((COLUMN()-1)&gt;='CUSTOS FIXOS'!$E$16,(COLUMN()-1)&lt;='CUSTOS FIXOS'!$F$16),'CUSTOS FIXOS'!$L$16,0))</f>
        <v>50</v>
      </c>
      <c r="BA21" s="16">
        <f>IF('CUSTOS FIXOS'!$B$15&lt;&gt;"",0,IF(AND((COLUMN()-1)&gt;='CUSTOS FIXOS'!$E$16,(COLUMN()-1)&lt;='CUSTOS FIXOS'!$F$16),'CUSTOS FIXOS'!$L$16,0))</f>
        <v>50</v>
      </c>
    </row>
    <row r="22" spans="1:53" x14ac:dyDescent="0.35">
      <c r="A22" s="50" t="s">
        <v>408</v>
      </c>
      <c r="B22" s="67" t="str">
        <f>IF(AND((COLUMN()-1)&gt;='CUSTOS FIXOS'!$E$17,(COLUMN()-1)&lt;='CUSTOS FIXOS'!$F$17),'CUSTOS FIXOS'!$L$17,0)</f>
        <v/>
      </c>
      <c r="C22" s="67" t="str">
        <f>IF(AND((COLUMN()-1)&gt;='CUSTOS FIXOS'!$E$17,(COLUMN()-1)&lt;='CUSTOS FIXOS'!$F$17),'CUSTOS FIXOS'!$L$17,0)</f>
        <v/>
      </c>
      <c r="D22" s="67" t="str">
        <f>IF(AND((COLUMN()-1)&gt;='CUSTOS FIXOS'!$E$17,(COLUMN()-1)&lt;='CUSTOS FIXOS'!$F$17),'CUSTOS FIXOS'!$L$17,0)</f>
        <v/>
      </c>
      <c r="E22" s="67" t="str">
        <f>IF(AND((COLUMN()-1)&gt;='CUSTOS FIXOS'!$E$17,(COLUMN()-1)&lt;='CUSTOS FIXOS'!$F$17),'CUSTOS FIXOS'!$L$17,0)</f>
        <v/>
      </c>
      <c r="F22" s="67" t="str">
        <f>IF(AND((COLUMN()-1)&gt;='CUSTOS FIXOS'!$E$17,(COLUMN()-1)&lt;='CUSTOS FIXOS'!$F$17),'CUSTOS FIXOS'!$L$17,0)</f>
        <v/>
      </c>
      <c r="G22" s="67" t="str">
        <f>IF(AND((COLUMN()-1)&gt;='CUSTOS FIXOS'!$E$17,(COLUMN()-1)&lt;='CUSTOS FIXOS'!$F$17),'CUSTOS FIXOS'!$L$17,0)</f>
        <v/>
      </c>
      <c r="H22" s="67" t="str">
        <f>IF(AND((COLUMN()-1)&gt;='CUSTOS FIXOS'!$E$17,(COLUMN()-1)&lt;='CUSTOS FIXOS'!$F$17),'CUSTOS FIXOS'!$L$17,0)</f>
        <v/>
      </c>
      <c r="I22" s="67" t="str">
        <f>IF(AND((COLUMN()-1)&gt;='CUSTOS FIXOS'!$E$17,(COLUMN()-1)&lt;='CUSTOS FIXOS'!$F$17),'CUSTOS FIXOS'!$L$17,0)</f>
        <v/>
      </c>
      <c r="J22" s="67" t="str">
        <f>IF(AND((COLUMN()-1)&gt;='CUSTOS FIXOS'!$E$17,(COLUMN()-1)&lt;='CUSTOS FIXOS'!$F$17),'CUSTOS FIXOS'!$L$17,0)</f>
        <v/>
      </c>
      <c r="K22" s="67" t="str">
        <f>IF(AND((COLUMN()-1)&gt;='CUSTOS FIXOS'!$E$17,(COLUMN()-1)&lt;='CUSTOS FIXOS'!$F$17),'CUSTOS FIXOS'!$L$17,0)</f>
        <v/>
      </c>
      <c r="L22" s="67" t="str">
        <f>IF(AND((COLUMN()-1)&gt;='CUSTOS FIXOS'!$E$17,(COLUMN()-1)&lt;='CUSTOS FIXOS'!$F$17),'CUSTOS FIXOS'!$L$17,0)</f>
        <v/>
      </c>
      <c r="M22" s="67" t="str">
        <f>IF(AND((COLUMN()-1)&gt;='CUSTOS FIXOS'!$E$17,(COLUMN()-1)&lt;='CUSTOS FIXOS'!$F$17),'CUSTOS FIXOS'!$L$17,0)</f>
        <v/>
      </c>
      <c r="N22" s="67" t="str">
        <f>IF(AND((COLUMN()-1)&gt;='CUSTOS FIXOS'!$E$17,(COLUMN()-1)&lt;='CUSTOS FIXOS'!$F$17),'CUSTOS FIXOS'!$L$17,0)</f>
        <v/>
      </c>
      <c r="O22" s="67" t="str">
        <f>IF(AND((COLUMN()-1)&gt;='CUSTOS FIXOS'!$E$17,(COLUMN()-1)&lt;='CUSTOS FIXOS'!$F$17),'CUSTOS FIXOS'!$L$17,0)</f>
        <v/>
      </c>
      <c r="P22" s="67" t="str">
        <f>IF(AND((COLUMN()-1)&gt;='CUSTOS FIXOS'!$E$17,(COLUMN()-1)&lt;='CUSTOS FIXOS'!$F$17),'CUSTOS FIXOS'!$L$17,0)</f>
        <v/>
      </c>
      <c r="Q22" s="67" t="str">
        <f>IF(AND((COLUMN()-1)&gt;='CUSTOS FIXOS'!$E$17,(COLUMN()-1)&lt;='CUSTOS FIXOS'!$F$17),'CUSTOS FIXOS'!$L$17,0)</f>
        <v/>
      </c>
      <c r="R22" s="67" t="str">
        <f>IF(AND((COLUMN()-1)&gt;='CUSTOS FIXOS'!$E$17,(COLUMN()-1)&lt;='CUSTOS FIXOS'!$F$17),'CUSTOS FIXOS'!$L$17,0)</f>
        <v/>
      </c>
      <c r="S22" s="67" t="str">
        <f>IF(AND((COLUMN()-1)&gt;='CUSTOS FIXOS'!$E$17,(COLUMN()-1)&lt;='CUSTOS FIXOS'!$F$17),'CUSTOS FIXOS'!$L$17,0)</f>
        <v/>
      </c>
      <c r="T22" s="67" t="str">
        <f>IF(AND((COLUMN()-1)&gt;='CUSTOS FIXOS'!$E$17,(COLUMN()-1)&lt;='CUSTOS FIXOS'!$F$17),'CUSTOS FIXOS'!$L$17,0)</f>
        <v/>
      </c>
      <c r="U22" s="67" t="str">
        <f>IF(AND((COLUMN()-1)&gt;='CUSTOS FIXOS'!$E$17,(COLUMN()-1)&lt;='CUSTOS FIXOS'!$F$17),'CUSTOS FIXOS'!$L$17,0)</f>
        <v/>
      </c>
      <c r="V22" s="67" t="str">
        <f>IF(AND((COLUMN()-1)&gt;='CUSTOS FIXOS'!$E$17,(COLUMN()-1)&lt;='CUSTOS FIXOS'!$F$17),'CUSTOS FIXOS'!$L$17,0)</f>
        <v/>
      </c>
      <c r="W22" s="67" t="str">
        <f>IF(AND((COLUMN()-1)&gt;='CUSTOS FIXOS'!$E$17,(COLUMN()-1)&lt;='CUSTOS FIXOS'!$F$17),'CUSTOS FIXOS'!$L$17,0)</f>
        <v/>
      </c>
      <c r="X22" s="67" t="str">
        <f>IF(AND((COLUMN()-1)&gt;='CUSTOS FIXOS'!$E$17,(COLUMN()-1)&lt;='CUSTOS FIXOS'!$F$17),'CUSTOS FIXOS'!$L$17,0)</f>
        <v/>
      </c>
      <c r="Y22" s="67" t="str">
        <f>IF(AND((COLUMN()-1)&gt;='CUSTOS FIXOS'!$E$17,(COLUMN()-1)&lt;='CUSTOS FIXOS'!$F$17),'CUSTOS FIXOS'!$L$17,0)</f>
        <v/>
      </c>
      <c r="Z22" s="67" t="str">
        <f>IF(AND((COLUMN()-1)&gt;='CUSTOS FIXOS'!$E$17,(COLUMN()-1)&lt;='CUSTOS FIXOS'!$F$17),'CUSTOS FIXOS'!$L$17,0)</f>
        <v/>
      </c>
      <c r="AA22" s="67" t="str">
        <f>IF(AND((COLUMN()-1)&gt;='CUSTOS FIXOS'!$E$17,(COLUMN()-1)&lt;='CUSTOS FIXOS'!$F$17),'CUSTOS FIXOS'!$L$17,0)</f>
        <v/>
      </c>
      <c r="AB22" s="67" t="str">
        <f>IF(AND((COLUMN()-1)&gt;='CUSTOS FIXOS'!$E$17,(COLUMN()-1)&lt;='CUSTOS FIXOS'!$F$17),'CUSTOS FIXOS'!$L$17,0)</f>
        <v/>
      </c>
      <c r="AC22" s="67" t="str">
        <f>IF(AND((COLUMN()-1)&gt;='CUSTOS FIXOS'!$E$17,(COLUMN()-1)&lt;='CUSTOS FIXOS'!$F$17),'CUSTOS FIXOS'!$L$17,0)</f>
        <v/>
      </c>
      <c r="AD22" s="67" t="str">
        <f>IF(AND((COLUMN()-1)&gt;='CUSTOS FIXOS'!$E$17,(COLUMN()-1)&lt;='CUSTOS FIXOS'!$F$17),'CUSTOS FIXOS'!$L$17,0)</f>
        <v/>
      </c>
      <c r="AE22" s="67" t="str">
        <f>IF(AND((COLUMN()-1)&gt;='CUSTOS FIXOS'!$E$17,(COLUMN()-1)&lt;='CUSTOS FIXOS'!$F$17),'CUSTOS FIXOS'!$L$17,0)</f>
        <v/>
      </c>
      <c r="AF22" s="67" t="str">
        <f>IF(AND((COLUMN()-1)&gt;='CUSTOS FIXOS'!$E$17,(COLUMN()-1)&lt;='CUSTOS FIXOS'!$F$17),'CUSTOS FIXOS'!$L$17,0)</f>
        <v/>
      </c>
      <c r="AG22" s="67" t="str">
        <f>IF(AND((COLUMN()-1)&gt;='CUSTOS FIXOS'!$E$17,(COLUMN()-1)&lt;='CUSTOS FIXOS'!$F$17),'CUSTOS FIXOS'!$L$17,0)</f>
        <v/>
      </c>
      <c r="AH22" s="67" t="str">
        <f>IF(AND((COLUMN()-1)&gt;='CUSTOS FIXOS'!$E$17,(COLUMN()-1)&lt;='CUSTOS FIXOS'!$F$17),'CUSTOS FIXOS'!$L$17,0)</f>
        <v/>
      </c>
      <c r="AI22" s="67" t="str">
        <f>IF(AND((COLUMN()-1)&gt;='CUSTOS FIXOS'!$E$17,(COLUMN()-1)&lt;='CUSTOS FIXOS'!$F$17),'CUSTOS FIXOS'!$L$17,0)</f>
        <v/>
      </c>
      <c r="AJ22" s="67" t="str">
        <f>IF(AND((COLUMN()-1)&gt;='CUSTOS FIXOS'!$E$17,(COLUMN()-1)&lt;='CUSTOS FIXOS'!$F$17),'CUSTOS FIXOS'!$L$17,0)</f>
        <v/>
      </c>
      <c r="AK22" s="67" t="str">
        <f>IF(AND((COLUMN()-1)&gt;='CUSTOS FIXOS'!$E$17,(COLUMN()-1)&lt;='CUSTOS FIXOS'!$F$17),'CUSTOS FIXOS'!$L$17,0)</f>
        <v/>
      </c>
      <c r="AL22" s="67" t="str">
        <f>IF(AND((COLUMN()-1)&gt;='CUSTOS FIXOS'!$E$17,(COLUMN()-1)&lt;='CUSTOS FIXOS'!$F$17),'CUSTOS FIXOS'!$L$17,0)</f>
        <v/>
      </c>
      <c r="AM22" s="67" t="str">
        <f>IF(AND((COLUMN()-1)&gt;='CUSTOS FIXOS'!$E$17,(COLUMN()-1)&lt;='CUSTOS FIXOS'!$F$17),'CUSTOS FIXOS'!$L$17,0)</f>
        <v/>
      </c>
      <c r="AN22" s="67" t="str">
        <f>IF(AND((COLUMN()-1)&gt;='CUSTOS FIXOS'!$E$17,(COLUMN()-1)&lt;='CUSTOS FIXOS'!$F$17),'CUSTOS FIXOS'!$L$17,0)</f>
        <v/>
      </c>
      <c r="AO22" s="67" t="str">
        <f>IF(AND((COLUMN()-1)&gt;='CUSTOS FIXOS'!$E$17,(COLUMN()-1)&lt;='CUSTOS FIXOS'!$F$17),'CUSTOS FIXOS'!$L$17,0)</f>
        <v/>
      </c>
      <c r="AP22" s="67" t="str">
        <f>IF(AND((COLUMN()-1)&gt;='CUSTOS FIXOS'!$E$17,(COLUMN()-1)&lt;='CUSTOS FIXOS'!$F$17),'CUSTOS FIXOS'!$L$17,0)</f>
        <v/>
      </c>
      <c r="AQ22" s="67" t="str">
        <f>IF(AND((COLUMN()-1)&gt;='CUSTOS FIXOS'!$E$17,(COLUMN()-1)&lt;='CUSTOS FIXOS'!$F$17),'CUSTOS FIXOS'!$L$17,0)</f>
        <v/>
      </c>
      <c r="AR22" s="67" t="str">
        <f>IF(AND((COLUMN()-1)&gt;='CUSTOS FIXOS'!$E$17,(COLUMN()-1)&lt;='CUSTOS FIXOS'!$F$17),'CUSTOS FIXOS'!$L$17,0)</f>
        <v/>
      </c>
      <c r="AS22" s="67" t="str">
        <f>IF(AND((COLUMN()-1)&gt;='CUSTOS FIXOS'!$E$17,(COLUMN()-1)&lt;='CUSTOS FIXOS'!$F$17),'CUSTOS FIXOS'!$L$17,0)</f>
        <v/>
      </c>
      <c r="AT22" s="67" t="str">
        <f>IF(AND((COLUMN()-1)&gt;='CUSTOS FIXOS'!$E$17,(COLUMN()-1)&lt;='CUSTOS FIXOS'!$F$17),'CUSTOS FIXOS'!$L$17,0)</f>
        <v/>
      </c>
      <c r="AU22" s="67" t="str">
        <f>IF(AND((COLUMN()-1)&gt;='CUSTOS FIXOS'!$E$17,(COLUMN()-1)&lt;='CUSTOS FIXOS'!$F$17),'CUSTOS FIXOS'!$L$17,0)</f>
        <v/>
      </c>
      <c r="AV22" s="67" t="str">
        <f>IF(AND((COLUMN()-1)&gt;='CUSTOS FIXOS'!$E$17,(COLUMN()-1)&lt;='CUSTOS FIXOS'!$F$17),'CUSTOS FIXOS'!$L$17,0)</f>
        <v/>
      </c>
      <c r="AW22" s="67" t="str">
        <f>IF(AND((COLUMN()-1)&gt;='CUSTOS FIXOS'!$E$17,(COLUMN()-1)&lt;='CUSTOS FIXOS'!$F$17),'CUSTOS FIXOS'!$L$17,0)</f>
        <v/>
      </c>
      <c r="AX22" s="67" t="str">
        <f>IF(AND((COLUMN()-1)&gt;='CUSTOS FIXOS'!$E$17,(COLUMN()-1)&lt;='CUSTOS FIXOS'!$F$17),'CUSTOS FIXOS'!$L$17,0)</f>
        <v/>
      </c>
      <c r="AY22" s="67" t="str">
        <f>IF(AND((COLUMN()-1)&gt;='CUSTOS FIXOS'!$E$17,(COLUMN()-1)&lt;='CUSTOS FIXOS'!$F$17),'CUSTOS FIXOS'!$L$17,0)</f>
        <v/>
      </c>
      <c r="AZ22" s="67" t="str">
        <f>IF(AND((COLUMN()-1)&gt;='CUSTOS FIXOS'!$E$17,(COLUMN()-1)&lt;='CUSTOS FIXOS'!$F$17),'CUSTOS FIXOS'!$L$17,0)</f>
        <v/>
      </c>
      <c r="BA22" s="67" t="str">
        <f>IF(AND((COLUMN()-1)&gt;='CUSTOS FIXOS'!$E$17,(COLUMN()-1)&lt;='CUSTOS FIXOS'!$F$17),'CUSTOS FIXOS'!$L$17,0)</f>
        <v/>
      </c>
    </row>
    <row r="23" spans="1:53" x14ac:dyDescent="0.35">
      <c r="A23" s="38" t="s">
        <v>173</v>
      </c>
      <c r="B23" s="16">
        <f>IF('CUSTOS FIXOS'!$B$17&lt;&gt;"",0,IF(AND((COLUMN()-1)&gt;='CUSTOS FIXOS'!$E$18,(COLUMN()-1)&lt;='CUSTOS FIXOS'!$F$18),'CUSTOS FIXOS'!$L$18,0))</f>
        <v>0</v>
      </c>
      <c r="C23" s="16">
        <f>IF('CUSTOS FIXOS'!$B$17&lt;&gt;"",0,IF(AND((COLUMN()-1)&gt;='CUSTOS FIXOS'!$E$18,(COLUMN()-1)&lt;='CUSTOS FIXOS'!$F$18),'CUSTOS FIXOS'!$L$18,0))</f>
        <v>0</v>
      </c>
      <c r="D23" s="16">
        <f>IF('CUSTOS FIXOS'!$B$17&lt;&gt;"",0,IF(AND((COLUMN()-1)&gt;='CUSTOS FIXOS'!$E$18,(COLUMN()-1)&lt;='CUSTOS FIXOS'!$F$18),'CUSTOS FIXOS'!$L$18,0))</f>
        <v>0</v>
      </c>
      <c r="E23" s="16">
        <f>IF('CUSTOS FIXOS'!$B$17&lt;&gt;"",0,IF(AND((COLUMN()-1)&gt;='CUSTOS FIXOS'!$E$18,(COLUMN()-1)&lt;='CUSTOS FIXOS'!$F$18),'CUSTOS FIXOS'!$L$18,0))</f>
        <v>0</v>
      </c>
      <c r="F23" s="16">
        <f>IF('CUSTOS FIXOS'!$B$17&lt;&gt;"",0,IF(AND((COLUMN()-1)&gt;='CUSTOS FIXOS'!$E$18,(COLUMN()-1)&lt;='CUSTOS FIXOS'!$F$18),'CUSTOS FIXOS'!$L$18,0))</f>
        <v>0</v>
      </c>
      <c r="G23" s="16">
        <f>IF('CUSTOS FIXOS'!$B$17&lt;&gt;"",0,IF(AND((COLUMN()-1)&gt;='CUSTOS FIXOS'!$E$18,(COLUMN()-1)&lt;='CUSTOS FIXOS'!$F$18),'CUSTOS FIXOS'!$L$18,0))</f>
        <v>0</v>
      </c>
      <c r="H23" s="16">
        <f>IF('CUSTOS FIXOS'!$B$17&lt;&gt;"",0,IF(AND((COLUMN()-1)&gt;='CUSTOS FIXOS'!$E$18,(COLUMN()-1)&lt;='CUSTOS FIXOS'!$F$18),'CUSTOS FIXOS'!$L$18,0))</f>
        <v>0</v>
      </c>
      <c r="I23" s="16">
        <f>IF('CUSTOS FIXOS'!$B$17&lt;&gt;"",0,IF(AND((COLUMN()-1)&gt;='CUSTOS FIXOS'!$E$18,(COLUMN()-1)&lt;='CUSTOS FIXOS'!$F$18),'CUSTOS FIXOS'!$L$18,0))</f>
        <v>0</v>
      </c>
      <c r="J23" s="16">
        <f>IF('CUSTOS FIXOS'!$B$17&lt;&gt;"",0,IF(AND((COLUMN()-1)&gt;='CUSTOS FIXOS'!$E$18,(COLUMN()-1)&lt;='CUSTOS FIXOS'!$F$18),'CUSTOS FIXOS'!$L$18,0))</f>
        <v>0</v>
      </c>
      <c r="K23" s="16">
        <f>IF('CUSTOS FIXOS'!$B$17&lt;&gt;"",0,IF(AND((COLUMN()-1)&gt;='CUSTOS FIXOS'!$E$18,(COLUMN()-1)&lt;='CUSTOS FIXOS'!$F$18),'CUSTOS FIXOS'!$L$18,0))</f>
        <v>0</v>
      </c>
      <c r="L23" s="16">
        <f>IF('CUSTOS FIXOS'!$B$17&lt;&gt;"",0,IF(AND((COLUMN()-1)&gt;='CUSTOS FIXOS'!$E$18,(COLUMN()-1)&lt;='CUSTOS FIXOS'!$F$18),'CUSTOS FIXOS'!$L$18,0))</f>
        <v>0</v>
      </c>
      <c r="M23" s="16">
        <f>IF('CUSTOS FIXOS'!$B$17&lt;&gt;"",0,IF(AND((COLUMN()-1)&gt;='CUSTOS FIXOS'!$E$18,(COLUMN()-1)&lt;='CUSTOS FIXOS'!$F$18),'CUSTOS FIXOS'!$L$18,0))</f>
        <v>0</v>
      </c>
      <c r="N23" s="16">
        <f>IF('CUSTOS FIXOS'!$B$17&lt;&gt;"",0,IF(AND((COLUMN()-1)&gt;='CUSTOS FIXOS'!$E$18,(COLUMN()-1)&lt;='CUSTOS FIXOS'!$F$18),'CUSTOS FIXOS'!$L$18,0))</f>
        <v>0</v>
      </c>
      <c r="O23" s="16">
        <f>IF('CUSTOS FIXOS'!$B$17&lt;&gt;"",0,IF(AND((COLUMN()-1)&gt;='CUSTOS FIXOS'!$E$18,(COLUMN()-1)&lt;='CUSTOS FIXOS'!$F$18),'CUSTOS FIXOS'!$L$18,0))</f>
        <v>0</v>
      </c>
      <c r="P23" s="16">
        <f>IF('CUSTOS FIXOS'!$B$17&lt;&gt;"",0,IF(AND((COLUMN()-1)&gt;='CUSTOS FIXOS'!$E$18,(COLUMN()-1)&lt;='CUSTOS FIXOS'!$F$18),'CUSTOS FIXOS'!$L$18,0))</f>
        <v>0</v>
      </c>
      <c r="Q23" s="16">
        <f>IF('CUSTOS FIXOS'!$B$17&lt;&gt;"",0,IF(AND((COLUMN()-1)&gt;='CUSTOS FIXOS'!$E$18,(COLUMN()-1)&lt;='CUSTOS FIXOS'!$F$18),'CUSTOS FIXOS'!$L$18,0))</f>
        <v>0</v>
      </c>
      <c r="R23" s="16">
        <f>IF('CUSTOS FIXOS'!$B$17&lt;&gt;"",0,IF(AND((COLUMN()-1)&gt;='CUSTOS FIXOS'!$E$18,(COLUMN()-1)&lt;='CUSTOS FIXOS'!$F$18),'CUSTOS FIXOS'!$L$18,0))</f>
        <v>0</v>
      </c>
      <c r="S23" s="16">
        <f>IF('CUSTOS FIXOS'!$B$17&lt;&gt;"",0,IF(AND((COLUMN()-1)&gt;='CUSTOS FIXOS'!$E$18,(COLUMN()-1)&lt;='CUSTOS FIXOS'!$F$18),'CUSTOS FIXOS'!$L$18,0))</f>
        <v>0</v>
      </c>
      <c r="T23" s="16">
        <f>IF('CUSTOS FIXOS'!$B$17&lt;&gt;"",0,IF(AND((COLUMN()-1)&gt;='CUSTOS FIXOS'!$E$18,(COLUMN()-1)&lt;='CUSTOS FIXOS'!$F$18),'CUSTOS FIXOS'!$L$18,0))</f>
        <v>0</v>
      </c>
      <c r="U23" s="16">
        <f>IF('CUSTOS FIXOS'!$B$17&lt;&gt;"",0,IF(AND((COLUMN()-1)&gt;='CUSTOS FIXOS'!$E$18,(COLUMN()-1)&lt;='CUSTOS FIXOS'!$F$18),'CUSTOS FIXOS'!$L$18,0))</f>
        <v>0</v>
      </c>
      <c r="V23" s="16">
        <f>IF('CUSTOS FIXOS'!$B$17&lt;&gt;"",0,IF(AND((COLUMN()-1)&gt;='CUSTOS FIXOS'!$E$18,(COLUMN()-1)&lt;='CUSTOS FIXOS'!$F$18),'CUSTOS FIXOS'!$L$18,0))</f>
        <v>0</v>
      </c>
      <c r="W23" s="16">
        <f>IF('CUSTOS FIXOS'!$B$17&lt;&gt;"",0,IF(AND((COLUMN()-1)&gt;='CUSTOS FIXOS'!$E$18,(COLUMN()-1)&lt;='CUSTOS FIXOS'!$F$18),'CUSTOS FIXOS'!$L$18,0))</f>
        <v>0</v>
      </c>
      <c r="X23" s="16">
        <f>IF('CUSTOS FIXOS'!$B$17&lt;&gt;"",0,IF(AND((COLUMN()-1)&gt;='CUSTOS FIXOS'!$E$18,(COLUMN()-1)&lt;='CUSTOS FIXOS'!$F$18),'CUSTOS FIXOS'!$L$18,0))</f>
        <v>0</v>
      </c>
      <c r="Y23" s="16">
        <f>IF('CUSTOS FIXOS'!$B$17&lt;&gt;"",0,IF(AND((COLUMN()-1)&gt;='CUSTOS FIXOS'!$E$18,(COLUMN()-1)&lt;='CUSTOS FIXOS'!$F$18),'CUSTOS FIXOS'!$L$18,0))</f>
        <v>0</v>
      </c>
      <c r="Z23" s="16">
        <f>IF('CUSTOS FIXOS'!$B$17&lt;&gt;"",0,IF(AND((COLUMN()-1)&gt;='CUSTOS FIXOS'!$E$18,(COLUMN()-1)&lt;='CUSTOS FIXOS'!$F$18),'CUSTOS FIXOS'!$L$18,0))</f>
        <v>0</v>
      </c>
      <c r="AA23" s="16">
        <f>IF('CUSTOS FIXOS'!$B$17&lt;&gt;"",0,IF(AND((COLUMN()-1)&gt;='CUSTOS FIXOS'!$E$18,(COLUMN()-1)&lt;='CUSTOS FIXOS'!$F$18),'CUSTOS FIXOS'!$L$18,0))</f>
        <v>0</v>
      </c>
      <c r="AB23" s="16">
        <f>IF('CUSTOS FIXOS'!$B$17&lt;&gt;"",0,IF(AND((COLUMN()-1)&gt;='CUSTOS FIXOS'!$E$18,(COLUMN()-1)&lt;='CUSTOS FIXOS'!$F$18),'CUSTOS FIXOS'!$L$18,0))</f>
        <v>0</v>
      </c>
      <c r="AC23" s="16">
        <f>IF('CUSTOS FIXOS'!$B$17&lt;&gt;"",0,IF(AND((COLUMN()-1)&gt;='CUSTOS FIXOS'!$E$18,(COLUMN()-1)&lt;='CUSTOS FIXOS'!$F$18),'CUSTOS FIXOS'!$L$18,0))</f>
        <v>0</v>
      </c>
      <c r="AD23" s="16">
        <f>IF('CUSTOS FIXOS'!$B$17&lt;&gt;"",0,IF(AND((COLUMN()-1)&gt;='CUSTOS FIXOS'!$E$18,(COLUMN()-1)&lt;='CUSTOS FIXOS'!$F$18),'CUSTOS FIXOS'!$L$18,0))</f>
        <v>0</v>
      </c>
      <c r="AE23" s="16">
        <f>IF('CUSTOS FIXOS'!$B$17&lt;&gt;"",0,IF(AND((COLUMN()-1)&gt;='CUSTOS FIXOS'!$E$18,(COLUMN()-1)&lt;='CUSTOS FIXOS'!$F$18),'CUSTOS FIXOS'!$L$18,0))</f>
        <v>0</v>
      </c>
      <c r="AF23" s="16">
        <f>IF('CUSTOS FIXOS'!$B$17&lt;&gt;"",0,IF(AND((COLUMN()-1)&gt;='CUSTOS FIXOS'!$E$18,(COLUMN()-1)&lt;='CUSTOS FIXOS'!$F$18),'CUSTOS FIXOS'!$L$18,0))</f>
        <v>0</v>
      </c>
      <c r="AG23" s="16">
        <f>IF('CUSTOS FIXOS'!$B$17&lt;&gt;"",0,IF(AND((COLUMN()-1)&gt;='CUSTOS FIXOS'!$E$18,(COLUMN()-1)&lt;='CUSTOS FIXOS'!$F$18),'CUSTOS FIXOS'!$L$18,0))</f>
        <v>0</v>
      </c>
      <c r="AH23" s="16">
        <f>IF('CUSTOS FIXOS'!$B$17&lt;&gt;"",0,IF(AND((COLUMN()-1)&gt;='CUSTOS FIXOS'!$E$18,(COLUMN()-1)&lt;='CUSTOS FIXOS'!$F$18),'CUSTOS FIXOS'!$L$18,0))</f>
        <v>0</v>
      </c>
      <c r="AI23" s="16">
        <f>IF('CUSTOS FIXOS'!$B$17&lt;&gt;"",0,IF(AND((COLUMN()-1)&gt;='CUSTOS FIXOS'!$E$18,(COLUMN()-1)&lt;='CUSTOS FIXOS'!$F$18),'CUSTOS FIXOS'!$L$18,0))</f>
        <v>0</v>
      </c>
      <c r="AJ23" s="16">
        <f>IF('CUSTOS FIXOS'!$B$17&lt;&gt;"",0,IF(AND((COLUMN()-1)&gt;='CUSTOS FIXOS'!$E$18,(COLUMN()-1)&lt;='CUSTOS FIXOS'!$F$18),'CUSTOS FIXOS'!$L$18,0))</f>
        <v>0</v>
      </c>
      <c r="AK23" s="16">
        <f>IF('CUSTOS FIXOS'!$B$17&lt;&gt;"",0,IF(AND((COLUMN()-1)&gt;='CUSTOS FIXOS'!$E$18,(COLUMN()-1)&lt;='CUSTOS FIXOS'!$F$18),'CUSTOS FIXOS'!$L$18,0))</f>
        <v>0</v>
      </c>
      <c r="AL23" s="16">
        <f>IF('CUSTOS FIXOS'!$B$17&lt;&gt;"",0,IF(AND((COLUMN()-1)&gt;='CUSTOS FIXOS'!$E$18,(COLUMN()-1)&lt;='CUSTOS FIXOS'!$F$18),'CUSTOS FIXOS'!$L$18,0))</f>
        <v>0</v>
      </c>
      <c r="AM23" s="16">
        <f>IF('CUSTOS FIXOS'!$B$17&lt;&gt;"",0,IF(AND((COLUMN()-1)&gt;='CUSTOS FIXOS'!$E$18,(COLUMN()-1)&lt;='CUSTOS FIXOS'!$F$18),'CUSTOS FIXOS'!$L$18,0))</f>
        <v>0</v>
      </c>
      <c r="AN23" s="16">
        <f>IF('CUSTOS FIXOS'!$B$17&lt;&gt;"",0,IF(AND((COLUMN()-1)&gt;='CUSTOS FIXOS'!$E$18,(COLUMN()-1)&lt;='CUSTOS FIXOS'!$F$18),'CUSTOS FIXOS'!$L$18,0))</f>
        <v>0</v>
      </c>
      <c r="AO23" s="16">
        <f>IF('CUSTOS FIXOS'!$B$17&lt;&gt;"",0,IF(AND((COLUMN()-1)&gt;='CUSTOS FIXOS'!$E$18,(COLUMN()-1)&lt;='CUSTOS FIXOS'!$F$18),'CUSTOS FIXOS'!$L$18,0))</f>
        <v>0</v>
      </c>
      <c r="AP23" s="16">
        <f>IF('CUSTOS FIXOS'!$B$17&lt;&gt;"",0,IF(AND((COLUMN()-1)&gt;='CUSTOS FIXOS'!$E$18,(COLUMN()-1)&lt;='CUSTOS FIXOS'!$F$18),'CUSTOS FIXOS'!$L$18,0))</f>
        <v>0</v>
      </c>
      <c r="AQ23" s="16">
        <f>IF('CUSTOS FIXOS'!$B$17&lt;&gt;"",0,IF(AND((COLUMN()-1)&gt;='CUSTOS FIXOS'!$E$18,(COLUMN()-1)&lt;='CUSTOS FIXOS'!$F$18),'CUSTOS FIXOS'!$L$18,0))</f>
        <v>0</v>
      </c>
      <c r="AR23" s="16">
        <f>IF('CUSTOS FIXOS'!$B$17&lt;&gt;"",0,IF(AND((COLUMN()-1)&gt;='CUSTOS FIXOS'!$E$18,(COLUMN()-1)&lt;='CUSTOS FIXOS'!$F$18),'CUSTOS FIXOS'!$L$18,0))</f>
        <v>0</v>
      </c>
      <c r="AS23" s="16">
        <f>IF('CUSTOS FIXOS'!$B$17&lt;&gt;"",0,IF(AND((COLUMN()-1)&gt;='CUSTOS FIXOS'!$E$18,(COLUMN()-1)&lt;='CUSTOS FIXOS'!$F$18),'CUSTOS FIXOS'!$L$18,0))</f>
        <v>0</v>
      </c>
      <c r="AT23" s="16">
        <f>IF('CUSTOS FIXOS'!$B$17&lt;&gt;"",0,IF(AND((COLUMN()-1)&gt;='CUSTOS FIXOS'!$E$18,(COLUMN()-1)&lt;='CUSTOS FIXOS'!$F$18),'CUSTOS FIXOS'!$L$18,0))</f>
        <v>0</v>
      </c>
      <c r="AU23" s="16">
        <f>IF('CUSTOS FIXOS'!$B$17&lt;&gt;"",0,IF(AND((COLUMN()-1)&gt;='CUSTOS FIXOS'!$E$18,(COLUMN()-1)&lt;='CUSTOS FIXOS'!$F$18),'CUSTOS FIXOS'!$L$18,0))</f>
        <v>0</v>
      </c>
      <c r="AV23" s="16">
        <f>IF('CUSTOS FIXOS'!$B$17&lt;&gt;"",0,IF(AND((COLUMN()-1)&gt;='CUSTOS FIXOS'!$E$18,(COLUMN()-1)&lt;='CUSTOS FIXOS'!$F$18),'CUSTOS FIXOS'!$L$18,0))</f>
        <v>0</v>
      </c>
      <c r="AW23" s="16">
        <f>IF('CUSTOS FIXOS'!$B$17&lt;&gt;"",0,IF(AND((COLUMN()-1)&gt;='CUSTOS FIXOS'!$E$18,(COLUMN()-1)&lt;='CUSTOS FIXOS'!$F$18),'CUSTOS FIXOS'!$L$18,0))</f>
        <v>0</v>
      </c>
      <c r="AX23" s="16">
        <f>IF('CUSTOS FIXOS'!$B$17&lt;&gt;"",0,IF(AND((COLUMN()-1)&gt;='CUSTOS FIXOS'!$E$18,(COLUMN()-1)&lt;='CUSTOS FIXOS'!$F$18),'CUSTOS FIXOS'!$L$18,0))</f>
        <v>0</v>
      </c>
      <c r="AY23" s="16">
        <f>IF('CUSTOS FIXOS'!$B$17&lt;&gt;"",0,IF(AND((COLUMN()-1)&gt;='CUSTOS FIXOS'!$E$18,(COLUMN()-1)&lt;='CUSTOS FIXOS'!$F$18),'CUSTOS FIXOS'!$L$18,0))</f>
        <v>0</v>
      </c>
      <c r="AZ23" s="16">
        <f>IF('CUSTOS FIXOS'!$B$17&lt;&gt;"",0,IF(AND((COLUMN()-1)&gt;='CUSTOS FIXOS'!$E$18,(COLUMN()-1)&lt;='CUSTOS FIXOS'!$F$18),'CUSTOS FIXOS'!$L$18,0))</f>
        <v>0</v>
      </c>
      <c r="BA23" s="16">
        <f>IF('CUSTOS FIXOS'!$B$17&lt;&gt;"",0,IF(AND((COLUMN()-1)&gt;='CUSTOS FIXOS'!$E$18,(COLUMN()-1)&lt;='CUSTOS FIXOS'!$F$18),'CUSTOS FIXOS'!$L$18,0))</f>
        <v>0</v>
      </c>
    </row>
    <row r="24" spans="1:53" x14ac:dyDescent="0.35">
      <c r="A24" s="38" t="s">
        <v>175</v>
      </c>
      <c r="B24" s="16">
        <f>IF('CUSTOS FIXOS'!$B$17&lt;&gt;"",0,IF(AND((COLUMN()-1)&gt;='CUSTOS FIXOS'!$E$19,(COLUMN()-1)&lt;='CUSTOS FIXOS'!$F$19),'CUSTOS FIXOS'!$L$19,0))</f>
        <v>4.6153849704142287</v>
      </c>
      <c r="C24" s="16">
        <f>IF('CUSTOS FIXOS'!$B$17&lt;&gt;"",0,IF(AND((COLUMN()-1)&gt;='CUSTOS FIXOS'!$E$19,(COLUMN()-1)&lt;='CUSTOS FIXOS'!$F$19),'CUSTOS FIXOS'!$L$19,0))</f>
        <v>4.6153849704142287</v>
      </c>
      <c r="D24" s="16">
        <f>IF('CUSTOS FIXOS'!$B$17&lt;&gt;"",0,IF(AND((COLUMN()-1)&gt;='CUSTOS FIXOS'!$E$19,(COLUMN()-1)&lt;='CUSTOS FIXOS'!$F$19),'CUSTOS FIXOS'!$L$19,0))</f>
        <v>4.6153849704142287</v>
      </c>
      <c r="E24" s="16">
        <f>IF('CUSTOS FIXOS'!$B$17&lt;&gt;"",0,IF(AND((COLUMN()-1)&gt;='CUSTOS FIXOS'!$E$19,(COLUMN()-1)&lt;='CUSTOS FIXOS'!$F$19),'CUSTOS FIXOS'!$L$19,0))</f>
        <v>4.6153849704142287</v>
      </c>
      <c r="F24" s="16">
        <f>IF('CUSTOS FIXOS'!$B$17&lt;&gt;"",0,IF(AND((COLUMN()-1)&gt;='CUSTOS FIXOS'!$E$19,(COLUMN()-1)&lt;='CUSTOS FIXOS'!$F$19),'CUSTOS FIXOS'!$L$19,0))</f>
        <v>4.6153849704142287</v>
      </c>
      <c r="G24" s="16">
        <f>IF('CUSTOS FIXOS'!$B$17&lt;&gt;"",0,IF(AND((COLUMN()-1)&gt;='CUSTOS FIXOS'!$E$19,(COLUMN()-1)&lt;='CUSTOS FIXOS'!$F$19),'CUSTOS FIXOS'!$L$19,0))</f>
        <v>4.6153849704142287</v>
      </c>
      <c r="H24" s="16">
        <f>IF('CUSTOS FIXOS'!$B$17&lt;&gt;"",0,IF(AND((COLUMN()-1)&gt;='CUSTOS FIXOS'!$E$19,(COLUMN()-1)&lt;='CUSTOS FIXOS'!$F$19),'CUSTOS FIXOS'!$L$19,0))</f>
        <v>4.6153849704142287</v>
      </c>
      <c r="I24" s="16">
        <f>IF('CUSTOS FIXOS'!$B$17&lt;&gt;"",0,IF(AND((COLUMN()-1)&gt;='CUSTOS FIXOS'!$E$19,(COLUMN()-1)&lt;='CUSTOS FIXOS'!$F$19),'CUSTOS FIXOS'!$L$19,0))</f>
        <v>4.6153849704142287</v>
      </c>
      <c r="J24" s="16">
        <f>IF('CUSTOS FIXOS'!$B$17&lt;&gt;"",0,IF(AND((COLUMN()-1)&gt;='CUSTOS FIXOS'!$E$19,(COLUMN()-1)&lt;='CUSTOS FIXOS'!$F$19),'CUSTOS FIXOS'!$L$19,0))</f>
        <v>4.6153849704142287</v>
      </c>
      <c r="K24" s="16">
        <f>IF('CUSTOS FIXOS'!$B$17&lt;&gt;"",0,IF(AND((COLUMN()-1)&gt;='CUSTOS FIXOS'!$E$19,(COLUMN()-1)&lt;='CUSTOS FIXOS'!$F$19),'CUSTOS FIXOS'!$L$19,0))</f>
        <v>4.6153849704142287</v>
      </c>
      <c r="L24" s="16">
        <f>IF('CUSTOS FIXOS'!$B$17&lt;&gt;"",0,IF(AND((COLUMN()-1)&gt;='CUSTOS FIXOS'!$E$19,(COLUMN()-1)&lt;='CUSTOS FIXOS'!$F$19),'CUSTOS FIXOS'!$L$19,0))</f>
        <v>4.6153849704142287</v>
      </c>
      <c r="M24" s="16">
        <f>IF('CUSTOS FIXOS'!$B$17&lt;&gt;"",0,IF(AND((COLUMN()-1)&gt;='CUSTOS FIXOS'!$E$19,(COLUMN()-1)&lt;='CUSTOS FIXOS'!$F$19),'CUSTOS FIXOS'!$L$19,0))</f>
        <v>4.6153849704142287</v>
      </c>
      <c r="N24" s="16">
        <f>IF('CUSTOS FIXOS'!$B$17&lt;&gt;"",0,IF(AND((COLUMN()-1)&gt;='CUSTOS FIXOS'!$E$19,(COLUMN()-1)&lt;='CUSTOS FIXOS'!$F$19),'CUSTOS FIXOS'!$L$19,0))</f>
        <v>4.6153849704142287</v>
      </c>
      <c r="O24" s="16">
        <f>IF('CUSTOS FIXOS'!$B$17&lt;&gt;"",0,IF(AND((COLUMN()-1)&gt;='CUSTOS FIXOS'!$E$19,(COLUMN()-1)&lt;='CUSTOS FIXOS'!$F$19),'CUSTOS FIXOS'!$L$19,0))</f>
        <v>4.6153849704142287</v>
      </c>
      <c r="P24" s="16">
        <f>IF('CUSTOS FIXOS'!$B$17&lt;&gt;"",0,IF(AND((COLUMN()-1)&gt;='CUSTOS FIXOS'!$E$19,(COLUMN()-1)&lt;='CUSTOS FIXOS'!$F$19),'CUSTOS FIXOS'!$L$19,0))</f>
        <v>4.6153849704142287</v>
      </c>
      <c r="Q24" s="16">
        <f>IF('CUSTOS FIXOS'!$B$17&lt;&gt;"",0,IF(AND((COLUMN()-1)&gt;='CUSTOS FIXOS'!$E$19,(COLUMN()-1)&lt;='CUSTOS FIXOS'!$F$19),'CUSTOS FIXOS'!$L$19,0))</f>
        <v>4.6153849704142287</v>
      </c>
      <c r="R24" s="16">
        <f>IF('CUSTOS FIXOS'!$B$17&lt;&gt;"",0,IF(AND((COLUMN()-1)&gt;='CUSTOS FIXOS'!$E$19,(COLUMN()-1)&lt;='CUSTOS FIXOS'!$F$19),'CUSTOS FIXOS'!$L$19,0))</f>
        <v>4.6153849704142287</v>
      </c>
      <c r="S24" s="16">
        <f>IF('CUSTOS FIXOS'!$B$17&lt;&gt;"",0,IF(AND((COLUMN()-1)&gt;='CUSTOS FIXOS'!$E$19,(COLUMN()-1)&lt;='CUSTOS FIXOS'!$F$19),'CUSTOS FIXOS'!$L$19,0))</f>
        <v>4.6153849704142287</v>
      </c>
      <c r="T24" s="16">
        <f>IF('CUSTOS FIXOS'!$B$17&lt;&gt;"",0,IF(AND((COLUMN()-1)&gt;='CUSTOS FIXOS'!$E$19,(COLUMN()-1)&lt;='CUSTOS FIXOS'!$F$19),'CUSTOS FIXOS'!$L$19,0))</f>
        <v>4.6153849704142287</v>
      </c>
      <c r="U24" s="16">
        <f>IF('CUSTOS FIXOS'!$B$17&lt;&gt;"",0,IF(AND((COLUMN()-1)&gt;='CUSTOS FIXOS'!$E$19,(COLUMN()-1)&lt;='CUSTOS FIXOS'!$F$19),'CUSTOS FIXOS'!$L$19,0))</f>
        <v>4.6153849704142287</v>
      </c>
      <c r="V24" s="16">
        <f>IF('CUSTOS FIXOS'!$B$17&lt;&gt;"",0,IF(AND((COLUMN()-1)&gt;='CUSTOS FIXOS'!$E$19,(COLUMN()-1)&lt;='CUSTOS FIXOS'!$F$19),'CUSTOS FIXOS'!$L$19,0))</f>
        <v>4.6153849704142287</v>
      </c>
      <c r="W24" s="16">
        <f>IF('CUSTOS FIXOS'!$B$17&lt;&gt;"",0,IF(AND((COLUMN()-1)&gt;='CUSTOS FIXOS'!$E$19,(COLUMN()-1)&lt;='CUSTOS FIXOS'!$F$19),'CUSTOS FIXOS'!$L$19,0))</f>
        <v>4.6153849704142287</v>
      </c>
      <c r="X24" s="16">
        <f>IF('CUSTOS FIXOS'!$B$17&lt;&gt;"",0,IF(AND((COLUMN()-1)&gt;='CUSTOS FIXOS'!$E$19,(COLUMN()-1)&lt;='CUSTOS FIXOS'!$F$19),'CUSTOS FIXOS'!$L$19,0))</f>
        <v>4.6153849704142287</v>
      </c>
      <c r="Y24" s="16">
        <f>IF('CUSTOS FIXOS'!$B$17&lt;&gt;"",0,IF(AND((COLUMN()-1)&gt;='CUSTOS FIXOS'!$E$19,(COLUMN()-1)&lt;='CUSTOS FIXOS'!$F$19),'CUSTOS FIXOS'!$L$19,0))</f>
        <v>4.6153849704142287</v>
      </c>
      <c r="Z24" s="16">
        <f>IF('CUSTOS FIXOS'!$B$17&lt;&gt;"",0,IF(AND((COLUMN()-1)&gt;='CUSTOS FIXOS'!$E$19,(COLUMN()-1)&lt;='CUSTOS FIXOS'!$F$19),'CUSTOS FIXOS'!$L$19,0))</f>
        <v>4.6153849704142287</v>
      </c>
      <c r="AA24" s="16">
        <f>IF('CUSTOS FIXOS'!$B$17&lt;&gt;"",0,IF(AND((COLUMN()-1)&gt;='CUSTOS FIXOS'!$E$19,(COLUMN()-1)&lt;='CUSTOS FIXOS'!$F$19),'CUSTOS FIXOS'!$L$19,0))</f>
        <v>4.6153849704142287</v>
      </c>
      <c r="AB24" s="16">
        <f>IF('CUSTOS FIXOS'!$B$17&lt;&gt;"",0,IF(AND((COLUMN()-1)&gt;='CUSTOS FIXOS'!$E$19,(COLUMN()-1)&lt;='CUSTOS FIXOS'!$F$19),'CUSTOS FIXOS'!$L$19,0))</f>
        <v>4.6153849704142287</v>
      </c>
      <c r="AC24" s="16">
        <f>IF('CUSTOS FIXOS'!$B$17&lt;&gt;"",0,IF(AND((COLUMN()-1)&gt;='CUSTOS FIXOS'!$E$19,(COLUMN()-1)&lt;='CUSTOS FIXOS'!$F$19),'CUSTOS FIXOS'!$L$19,0))</f>
        <v>4.6153849704142287</v>
      </c>
      <c r="AD24" s="16">
        <f>IF('CUSTOS FIXOS'!$B$17&lt;&gt;"",0,IF(AND((COLUMN()-1)&gt;='CUSTOS FIXOS'!$E$19,(COLUMN()-1)&lt;='CUSTOS FIXOS'!$F$19),'CUSTOS FIXOS'!$L$19,0))</f>
        <v>4.6153849704142287</v>
      </c>
      <c r="AE24" s="16">
        <f>IF('CUSTOS FIXOS'!$B$17&lt;&gt;"",0,IF(AND((COLUMN()-1)&gt;='CUSTOS FIXOS'!$E$19,(COLUMN()-1)&lt;='CUSTOS FIXOS'!$F$19),'CUSTOS FIXOS'!$L$19,0))</f>
        <v>4.6153849704142287</v>
      </c>
      <c r="AF24" s="16">
        <f>IF('CUSTOS FIXOS'!$B$17&lt;&gt;"",0,IF(AND((COLUMN()-1)&gt;='CUSTOS FIXOS'!$E$19,(COLUMN()-1)&lt;='CUSTOS FIXOS'!$F$19),'CUSTOS FIXOS'!$L$19,0))</f>
        <v>4.6153849704142287</v>
      </c>
      <c r="AG24" s="16">
        <f>IF('CUSTOS FIXOS'!$B$17&lt;&gt;"",0,IF(AND((COLUMN()-1)&gt;='CUSTOS FIXOS'!$E$19,(COLUMN()-1)&lt;='CUSTOS FIXOS'!$F$19),'CUSTOS FIXOS'!$L$19,0))</f>
        <v>4.6153849704142287</v>
      </c>
      <c r="AH24" s="16">
        <f>IF('CUSTOS FIXOS'!$B$17&lt;&gt;"",0,IF(AND((COLUMN()-1)&gt;='CUSTOS FIXOS'!$E$19,(COLUMN()-1)&lt;='CUSTOS FIXOS'!$F$19),'CUSTOS FIXOS'!$L$19,0))</f>
        <v>4.6153849704142287</v>
      </c>
      <c r="AI24" s="16">
        <f>IF('CUSTOS FIXOS'!$B$17&lt;&gt;"",0,IF(AND((COLUMN()-1)&gt;='CUSTOS FIXOS'!$E$19,(COLUMN()-1)&lt;='CUSTOS FIXOS'!$F$19),'CUSTOS FIXOS'!$L$19,0))</f>
        <v>4.6153849704142287</v>
      </c>
      <c r="AJ24" s="16">
        <f>IF('CUSTOS FIXOS'!$B$17&lt;&gt;"",0,IF(AND((COLUMN()-1)&gt;='CUSTOS FIXOS'!$E$19,(COLUMN()-1)&lt;='CUSTOS FIXOS'!$F$19),'CUSTOS FIXOS'!$L$19,0))</f>
        <v>4.6153849704142287</v>
      </c>
      <c r="AK24" s="16">
        <f>IF('CUSTOS FIXOS'!$B$17&lt;&gt;"",0,IF(AND((COLUMN()-1)&gt;='CUSTOS FIXOS'!$E$19,(COLUMN()-1)&lt;='CUSTOS FIXOS'!$F$19),'CUSTOS FIXOS'!$L$19,0))</f>
        <v>4.6153849704142287</v>
      </c>
      <c r="AL24" s="16">
        <f>IF('CUSTOS FIXOS'!$B$17&lt;&gt;"",0,IF(AND((COLUMN()-1)&gt;='CUSTOS FIXOS'!$E$19,(COLUMN()-1)&lt;='CUSTOS FIXOS'!$F$19),'CUSTOS FIXOS'!$L$19,0))</f>
        <v>4.6153849704142287</v>
      </c>
      <c r="AM24" s="16">
        <f>IF('CUSTOS FIXOS'!$B$17&lt;&gt;"",0,IF(AND((COLUMN()-1)&gt;='CUSTOS FIXOS'!$E$19,(COLUMN()-1)&lt;='CUSTOS FIXOS'!$F$19),'CUSTOS FIXOS'!$L$19,0))</f>
        <v>4.6153849704142287</v>
      </c>
      <c r="AN24" s="16">
        <f>IF('CUSTOS FIXOS'!$B$17&lt;&gt;"",0,IF(AND((COLUMN()-1)&gt;='CUSTOS FIXOS'!$E$19,(COLUMN()-1)&lt;='CUSTOS FIXOS'!$F$19),'CUSTOS FIXOS'!$L$19,0))</f>
        <v>4.6153849704142287</v>
      </c>
      <c r="AO24" s="16">
        <f>IF('CUSTOS FIXOS'!$B$17&lt;&gt;"",0,IF(AND((COLUMN()-1)&gt;='CUSTOS FIXOS'!$E$19,(COLUMN()-1)&lt;='CUSTOS FIXOS'!$F$19),'CUSTOS FIXOS'!$L$19,0))</f>
        <v>4.6153849704142287</v>
      </c>
      <c r="AP24" s="16">
        <f>IF('CUSTOS FIXOS'!$B$17&lt;&gt;"",0,IF(AND((COLUMN()-1)&gt;='CUSTOS FIXOS'!$E$19,(COLUMN()-1)&lt;='CUSTOS FIXOS'!$F$19),'CUSTOS FIXOS'!$L$19,0))</f>
        <v>4.6153849704142287</v>
      </c>
      <c r="AQ24" s="16">
        <f>IF('CUSTOS FIXOS'!$B$17&lt;&gt;"",0,IF(AND((COLUMN()-1)&gt;='CUSTOS FIXOS'!$E$19,(COLUMN()-1)&lt;='CUSTOS FIXOS'!$F$19),'CUSTOS FIXOS'!$L$19,0))</f>
        <v>4.6153849704142287</v>
      </c>
      <c r="AR24" s="16">
        <f>IF('CUSTOS FIXOS'!$B$17&lt;&gt;"",0,IF(AND((COLUMN()-1)&gt;='CUSTOS FIXOS'!$E$19,(COLUMN()-1)&lt;='CUSTOS FIXOS'!$F$19),'CUSTOS FIXOS'!$L$19,0))</f>
        <v>4.6153849704142287</v>
      </c>
      <c r="AS24" s="16">
        <f>IF('CUSTOS FIXOS'!$B$17&lt;&gt;"",0,IF(AND((COLUMN()-1)&gt;='CUSTOS FIXOS'!$E$19,(COLUMN()-1)&lt;='CUSTOS FIXOS'!$F$19),'CUSTOS FIXOS'!$L$19,0))</f>
        <v>4.6153849704142287</v>
      </c>
      <c r="AT24" s="16">
        <f>IF('CUSTOS FIXOS'!$B$17&lt;&gt;"",0,IF(AND((COLUMN()-1)&gt;='CUSTOS FIXOS'!$E$19,(COLUMN()-1)&lt;='CUSTOS FIXOS'!$F$19),'CUSTOS FIXOS'!$L$19,0))</f>
        <v>4.6153849704142287</v>
      </c>
      <c r="AU24" s="16">
        <f>IF('CUSTOS FIXOS'!$B$17&lt;&gt;"",0,IF(AND((COLUMN()-1)&gt;='CUSTOS FIXOS'!$E$19,(COLUMN()-1)&lt;='CUSTOS FIXOS'!$F$19),'CUSTOS FIXOS'!$L$19,0))</f>
        <v>4.6153849704142287</v>
      </c>
      <c r="AV24" s="16">
        <f>IF('CUSTOS FIXOS'!$B$17&lt;&gt;"",0,IF(AND((COLUMN()-1)&gt;='CUSTOS FIXOS'!$E$19,(COLUMN()-1)&lt;='CUSTOS FIXOS'!$F$19),'CUSTOS FIXOS'!$L$19,0))</f>
        <v>4.6153849704142287</v>
      </c>
      <c r="AW24" s="16">
        <f>IF('CUSTOS FIXOS'!$B$17&lt;&gt;"",0,IF(AND((COLUMN()-1)&gt;='CUSTOS FIXOS'!$E$19,(COLUMN()-1)&lt;='CUSTOS FIXOS'!$F$19),'CUSTOS FIXOS'!$L$19,0))</f>
        <v>4.6153849704142287</v>
      </c>
      <c r="AX24" s="16">
        <f>IF('CUSTOS FIXOS'!$B$17&lt;&gt;"",0,IF(AND((COLUMN()-1)&gt;='CUSTOS FIXOS'!$E$19,(COLUMN()-1)&lt;='CUSTOS FIXOS'!$F$19),'CUSTOS FIXOS'!$L$19,0))</f>
        <v>4.6153849704142287</v>
      </c>
      <c r="AY24" s="16">
        <f>IF('CUSTOS FIXOS'!$B$17&lt;&gt;"",0,IF(AND((COLUMN()-1)&gt;='CUSTOS FIXOS'!$E$19,(COLUMN()-1)&lt;='CUSTOS FIXOS'!$F$19),'CUSTOS FIXOS'!$L$19,0))</f>
        <v>4.6153849704142287</v>
      </c>
      <c r="AZ24" s="16">
        <f>IF('CUSTOS FIXOS'!$B$17&lt;&gt;"",0,IF(AND((COLUMN()-1)&gt;='CUSTOS FIXOS'!$E$19,(COLUMN()-1)&lt;='CUSTOS FIXOS'!$F$19),'CUSTOS FIXOS'!$L$19,0))</f>
        <v>4.6153849704142287</v>
      </c>
      <c r="BA24" s="16">
        <f>IF('CUSTOS FIXOS'!$B$17&lt;&gt;"",0,IF(AND((COLUMN()-1)&gt;='CUSTOS FIXOS'!$E$19,(COLUMN()-1)&lt;='CUSTOS FIXOS'!$F$19),'CUSTOS FIXOS'!$L$19,0))</f>
        <v>4.6153849704142287</v>
      </c>
    </row>
    <row r="25" spans="1:53" x14ac:dyDescent="0.35">
      <c r="A25" s="50" t="s">
        <v>409</v>
      </c>
      <c r="B25" s="67" t="str">
        <f>IF(AND((COLUMN()-1)&gt;='CUSTOS FIXOS'!$E$20,(COLUMN()-1)&lt;='CUSTOS FIXOS'!$F$20),'CUSTOS FIXOS'!$L$20,0)</f>
        <v/>
      </c>
      <c r="C25" s="67" t="str">
        <f>IF(AND((COLUMN()-1)&gt;='CUSTOS FIXOS'!$E$20,(COLUMN()-1)&lt;='CUSTOS FIXOS'!$F$20),'CUSTOS FIXOS'!$L$20,0)</f>
        <v/>
      </c>
      <c r="D25" s="67" t="str">
        <f>IF(AND((COLUMN()-1)&gt;='CUSTOS FIXOS'!$E$20,(COLUMN()-1)&lt;='CUSTOS FIXOS'!$F$20),'CUSTOS FIXOS'!$L$20,0)</f>
        <v/>
      </c>
      <c r="E25" s="67" t="str">
        <f>IF(AND((COLUMN()-1)&gt;='CUSTOS FIXOS'!$E$20,(COLUMN()-1)&lt;='CUSTOS FIXOS'!$F$20),'CUSTOS FIXOS'!$L$20,0)</f>
        <v/>
      </c>
      <c r="F25" s="67" t="str">
        <f>IF(AND((COLUMN()-1)&gt;='CUSTOS FIXOS'!$E$20,(COLUMN()-1)&lt;='CUSTOS FIXOS'!$F$20),'CUSTOS FIXOS'!$L$20,0)</f>
        <v/>
      </c>
      <c r="G25" s="67" t="str">
        <f>IF(AND((COLUMN()-1)&gt;='CUSTOS FIXOS'!$E$20,(COLUMN()-1)&lt;='CUSTOS FIXOS'!$F$20),'CUSTOS FIXOS'!$L$20,0)</f>
        <v/>
      </c>
      <c r="H25" s="67" t="str">
        <f>IF(AND((COLUMN()-1)&gt;='CUSTOS FIXOS'!$E$20,(COLUMN()-1)&lt;='CUSTOS FIXOS'!$F$20),'CUSTOS FIXOS'!$L$20,0)</f>
        <v/>
      </c>
      <c r="I25" s="67" t="str">
        <f>IF(AND((COLUMN()-1)&gt;='CUSTOS FIXOS'!$E$20,(COLUMN()-1)&lt;='CUSTOS FIXOS'!$F$20),'CUSTOS FIXOS'!$L$20,0)</f>
        <v/>
      </c>
      <c r="J25" s="67" t="str">
        <f>IF(AND((COLUMN()-1)&gt;='CUSTOS FIXOS'!$E$20,(COLUMN()-1)&lt;='CUSTOS FIXOS'!$F$20),'CUSTOS FIXOS'!$L$20,0)</f>
        <v/>
      </c>
      <c r="K25" s="67" t="str">
        <f>IF(AND((COLUMN()-1)&gt;='CUSTOS FIXOS'!$E$20,(COLUMN()-1)&lt;='CUSTOS FIXOS'!$F$20),'CUSTOS FIXOS'!$L$20,0)</f>
        <v/>
      </c>
      <c r="L25" s="67" t="str">
        <f>IF(AND((COLUMN()-1)&gt;='CUSTOS FIXOS'!$E$20,(COLUMN()-1)&lt;='CUSTOS FIXOS'!$F$20),'CUSTOS FIXOS'!$L$20,0)</f>
        <v/>
      </c>
      <c r="M25" s="67" t="str">
        <f>IF(AND((COLUMN()-1)&gt;='CUSTOS FIXOS'!$E$20,(COLUMN()-1)&lt;='CUSTOS FIXOS'!$F$20),'CUSTOS FIXOS'!$L$20,0)</f>
        <v/>
      </c>
      <c r="N25" s="67" t="str">
        <f>IF(AND((COLUMN()-1)&gt;='CUSTOS FIXOS'!$E$20,(COLUMN()-1)&lt;='CUSTOS FIXOS'!$F$20),'CUSTOS FIXOS'!$L$20,0)</f>
        <v/>
      </c>
      <c r="O25" s="67" t="str">
        <f>IF(AND((COLUMN()-1)&gt;='CUSTOS FIXOS'!$E$20,(COLUMN()-1)&lt;='CUSTOS FIXOS'!$F$20),'CUSTOS FIXOS'!$L$20,0)</f>
        <v/>
      </c>
      <c r="P25" s="67" t="str">
        <f>IF(AND((COLUMN()-1)&gt;='CUSTOS FIXOS'!$E$20,(COLUMN()-1)&lt;='CUSTOS FIXOS'!$F$20),'CUSTOS FIXOS'!$L$20,0)</f>
        <v/>
      </c>
      <c r="Q25" s="67" t="str">
        <f>IF(AND((COLUMN()-1)&gt;='CUSTOS FIXOS'!$E$20,(COLUMN()-1)&lt;='CUSTOS FIXOS'!$F$20),'CUSTOS FIXOS'!$L$20,0)</f>
        <v/>
      </c>
      <c r="R25" s="67" t="str">
        <f>IF(AND((COLUMN()-1)&gt;='CUSTOS FIXOS'!$E$20,(COLUMN()-1)&lt;='CUSTOS FIXOS'!$F$20),'CUSTOS FIXOS'!$L$20,0)</f>
        <v/>
      </c>
      <c r="S25" s="67" t="str">
        <f>IF(AND((COLUMN()-1)&gt;='CUSTOS FIXOS'!$E$20,(COLUMN()-1)&lt;='CUSTOS FIXOS'!$F$20),'CUSTOS FIXOS'!$L$20,0)</f>
        <v/>
      </c>
      <c r="T25" s="67" t="str">
        <f>IF(AND((COLUMN()-1)&gt;='CUSTOS FIXOS'!$E$20,(COLUMN()-1)&lt;='CUSTOS FIXOS'!$F$20),'CUSTOS FIXOS'!$L$20,0)</f>
        <v/>
      </c>
      <c r="U25" s="67" t="str">
        <f>IF(AND((COLUMN()-1)&gt;='CUSTOS FIXOS'!$E$20,(COLUMN()-1)&lt;='CUSTOS FIXOS'!$F$20),'CUSTOS FIXOS'!$L$20,0)</f>
        <v/>
      </c>
      <c r="V25" s="67" t="str">
        <f>IF(AND((COLUMN()-1)&gt;='CUSTOS FIXOS'!$E$20,(COLUMN()-1)&lt;='CUSTOS FIXOS'!$F$20),'CUSTOS FIXOS'!$L$20,0)</f>
        <v/>
      </c>
      <c r="W25" s="67" t="str">
        <f>IF(AND((COLUMN()-1)&gt;='CUSTOS FIXOS'!$E$20,(COLUMN()-1)&lt;='CUSTOS FIXOS'!$F$20),'CUSTOS FIXOS'!$L$20,0)</f>
        <v/>
      </c>
      <c r="X25" s="67" t="str">
        <f>IF(AND((COLUMN()-1)&gt;='CUSTOS FIXOS'!$E$20,(COLUMN()-1)&lt;='CUSTOS FIXOS'!$F$20),'CUSTOS FIXOS'!$L$20,0)</f>
        <v/>
      </c>
      <c r="Y25" s="67" t="str">
        <f>IF(AND((COLUMN()-1)&gt;='CUSTOS FIXOS'!$E$20,(COLUMN()-1)&lt;='CUSTOS FIXOS'!$F$20),'CUSTOS FIXOS'!$L$20,0)</f>
        <v/>
      </c>
      <c r="Z25" s="67" t="str">
        <f>IF(AND((COLUMN()-1)&gt;='CUSTOS FIXOS'!$E$20,(COLUMN()-1)&lt;='CUSTOS FIXOS'!$F$20),'CUSTOS FIXOS'!$L$20,0)</f>
        <v/>
      </c>
      <c r="AA25" s="67" t="str">
        <f>IF(AND((COLUMN()-1)&gt;='CUSTOS FIXOS'!$E$20,(COLUMN()-1)&lt;='CUSTOS FIXOS'!$F$20),'CUSTOS FIXOS'!$L$20,0)</f>
        <v/>
      </c>
      <c r="AB25" s="67" t="str">
        <f>IF(AND((COLUMN()-1)&gt;='CUSTOS FIXOS'!$E$20,(COLUMN()-1)&lt;='CUSTOS FIXOS'!$F$20),'CUSTOS FIXOS'!$L$20,0)</f>
        <v/>
      </c>
      <c r="AC25" s="67" t="str">
        <f>IF(AND((COLUMN()-1)&gt;='CUSTOS FIXOS'!$E$20,(COLUMN()-1)&lt;='CUSTOS FIXOS'!$F$20),'CUSTOS FIXOS'!$L$20,0)</f>
        <v/>
      </c>
      <c r="AD25" s="67" t="str">
        <f>IF(AND((COLUMN()-1)&gt;='CUSTOS FIXOS'!$E$20,(COLUMN()-1)&lt;='CUSTOS FIXOS'!$F$20),'CUSTOS FIXOS'!$L$20,0)</f>
        <v/>
      </c>
      <c r="AE25" s="67" t="str">
        <f>IF(AND((COLUMN()-1)&gt;='CUSTOS FIXOS'!$E$20,(COLUMN()-1)&lt;='CUSTOS FIXOS'!$F$20),'CUSTOS FIXOS'!$L$20,0)</f>
        <v/>
      </c>
      <c r="AF25" s="67" t="str">
        <f>IF(AND((COLUMN()-1)&gt;='CUSTOS FIXOS'!$E$20,(COLUMN()-1)&lt;='CUSTOS FIXOS'!$F$20),'CUSTOS FIXOS'!$L$20,0)</f>
        <v/>
      </c>
      <c r="AG25" s="67" t="str">
        <f>IF(AND((COLUMN()-1)&gt;='CUSTOS FIXOS'!$E$20,(COLUMN()-1)&lt;='CUSTOS FIXOS'!$F$20),'CUSTOS FIXOS'!$L$20,0)</f>
        <v/>
      </c>
      <c r="AH25" s="67" t="str">
        <f>IF(AND((COLUMN()-1)&gt;='CUSTOS FIXOS'!$E$20,(COLUMN()-1)&lt;='CUSTOS FIXOS'!$F$20),'CUSTOS FIXOS'!$L$20,0)</f>
        <v/>
      </c>
      <c r="AI25" s="67" t="str">
        <f>IF(AND((COLUMN()-1)&gt;='CUSTOS FIXOS'!$E$20,(COLUMN()-1)&lt;='CUSTOS FIXOS'!$F$20),'CUSTOS FIXOS'!$L$20,0)</f>
        <v/>
      </c>
      <c r="AJ25" s="67" t="str">
        <f>IF(AND((COLUMN()-1)&gt;='CUSTOS FIXOS'!$E$20,(COLUMN()-1)&lt;='CUSTOS FIXOS'!$F$20),'CUSTOS FIXOS'!$L$20,0)</f>
        <v/>
      </c>
      <c r="AK25" s="67" t="str">
        <f>IF(AND((COLUMN()-1)&gt;='CUSTOS FIXOS'!$E$20,(COLUMN()-1)&lt;='CUSTOS FIXOS'!$F$20),'CUSTOS FIXOS'!$L$20,0)</f>
        <v/>
      </c>
      <c r="AL25" s="67" t="str">
        <f>IF(AND((COLUMN()-1)&gt;='CUSTOS FIXOS'!$E$20,(COLUMN()-1)&lt;='CUSTOS FIXOS'!$F$20),'CUSTOS FIXOS'!$L$20,0)</f>
        <v/>
      </c>
      <c r="AM25" s="67" t="str">
        <f>IF(AND((COLUMN()-1)&gt;='CUSTOS FIXOS'!$E$20,(COLUMN()-1)&lt;='CUSTOS FIXOS'!$F$20),'CUSTOS FIXOS'!$L$20,0)</f>
        <v/>
      </c>
      <c r="AN25" s="67" t="str">
        <f>IF(AND((COLUMN()-1)&gt;='CUSTOS FIXOS'!$E$20,(COLUMN()-1)&lt;='CUSTOS FIXOS'!$F$20),'CUSTOS FIXOS'!$L$20,0)</f>
        <v/>
      </c>
      <c r="AO25" s="67" t="str">
        <f>IF(AND((COLUMN()-1)&gt;='CUSTOS FIXOS'!$E$20,(COLUMN()-1)&lt;='CUSTOS FIXOS'!$F$20),'CUSTOS FIXOS'!$L$20,0)</f>
        <v/>
      </c>
      <c r="AP25" s="67" t="str">
        <f>IF(AND((COLUMN()-1)&gt;='CUSTOS FIXOS'!$E$20,(COLUMN()-1)&lt;='CUSTOS FIXOS'!$F$20),'CUSTOS FIXOS'!$L$20,0)</f>
        <v/>
      </c>
      <c r="AQ25" s="67" t="str">
        <f>IF(AND((COLUMN()-1)&gt;='CUSTOS FIXOS'!$E$20,(COLUMN()-1)&lt;='CUSTOS FIXOS'!$F$20),'CUSTOS FIXOS'!$L$20,0)</f>
        <v/>
      </c>
      <c r="AR25" s="67" t="str">
        <f>IF(AND((COLUMN()-1)&gt;='CUSTOS FIXOS'!$E$20,(COLUMN()-1)&lt;='CUSTOS FIXOS'!$F$20),'CUSTOS FIXOS'!$L$20,0)</f>
        <v/>
      </c>
      <c r="AS25" s="67" t="str">
        <f>IF(AND((COLUMN()-1)&gt;='CUSTOS FIXOS'!$E$20,(COLUMN()-1)&lt;='CUSTOS FIXOS'!$F$20),'CUSTOS FIXOS'!$L$20,0)</f>
        <v/>
      </c>
      <c r="AT25" s="67" t="str">
        <f>IF(AND((COLUMN()-1)&gt;='CUSTOS FIXOS'!$E$20,(COLUMN()-1)&lt;='CUSTOS FIXOS'!$F$20),'CUSTOS FIXOS'!$L$20,0)</f>
        <v/>
      </c>
      <c r="AU25" s="67" t="str">
        <f>IF(AND((COLUMN()-1)&gt;='CUSTOS FIXOS'!$E$20,(COLUMN()-1)&lt;='CUSTOS FIXOS'!$F$20),'CUSTOS FIXOS'!$L$20,0)</f>
        <v/>
      </c>
      <c r="AV25" s="67" t="str">
        <f>IF(AND((COLUMN()-1)&gt;='CUSTOS FIXOS'!$E$20,(COLUMN()-1)&lt;='CUSTOS FIXOS'!$F$20),'CUSTOS FIXOS'!$L$20,0)</f>
        <v/>
      </c>
      <c r="AW25" s="67" t="str">
        <f>IF(AND((COLUMN()-1)&gt;='CUSTOS FIXOS'!$E$20,(COLUMN()-1)&lt;='CUSTOS FIXOS'!$F$20),'CUSTOS FIXOS'!$L$20,0)</f>
        <v/>
      </c>
      <c r="AX25" s="67" t="str">
        <f>IF(AND((COLUMN()-1)&gt;='CUSTOS FIXOS'!$E$20,(COLUMN()-1)&lt;='CUSTOS FIXOS'!$F$20),'CUSTOS FIXOS'!$L$20,0)</f>
        <v/>
      </c>
      <c r="AY25" s="67" t="str">
        <f>IF(AND((COLUMN()-1)&gt;='CUSTOS FIXOS'!$E$20,(COLUMN()-1)&lt;='CUSTOS FIXOS'!$F$20),'CUSTOS FIXOS'!$L$20,0)</f>
        <v/>
      </c>
      <c r="AZ25" s="67" t="str">
        <f>IF(AND((COLUMN()-1)&gt;='CUSTOS FIXOS'!$E$20,(COLUMN()-1)&lt;='CUSTOS FIXOS'!$F$20),'CUSTOS FIXOS'!$L$20,0)</f>
        <v/>
      </c>
      <c r="BA25" s="67" t="str">
        <f>IF(AND((COLUMN()-1)&gt;='CUSTOS FIXOS'!$E$20,(COLUMN()-1)&lt;='CUSTOS FIXOS'!$F$20),'CUSTOS FIXOS'!$L$20,0)</f>
        <v/>
      </c>
    </row>
    <row r="26" spans="1:53" x14ac:dyDescent="0.35">
      <c r="A26" s="38" t="s">
        <v>177</v>
      </c>
      <c r="B26" s="16">
        <f>IF('CUSTOS FIXOS'!$B$20&lt;&gt;"",0,IF(AND((COLUMN()-1)&gt;='CUSTOS FIXOS'!$E$21,(COLUMN()-1)&lt;='CUSTOS FIXOS'!$F$21),'CUSTOS FIXOS'!$L$21,0))</f>
        <v>6.9230774556213435</v>
      </c>
      <c r="C26" s="16">
        <f>IF('CUSTOS FIXOS'!$B$20&lt;&gt;"",0,IF(AND((COLUMN()-1)&gt;='CUSTOS FIXOS'!$E$21,(COLUMN()-1)&lt;='CUSTOS FIXOS'!$F$21),'CUSTOS FIXOS'!$L$21,0))</f>
        <v>6.9230774556213435</v>
      </c>
      <c r="D26" s="16">
        <f>IF('CUSTOS FIXOS'!$B$20&lt;&gt;"",0,IF(AND((COLUMN()-1)&gt;='CUSTOS FIXOS'!$E$21,(COLUMN()-1)&lt;='CUSTOS FIXOS'!$F$21),'CUSTOS FIXOS'!$L$21,0))</f>
        <v>6.9230774556213435</v>
      </c>
      <c r="E26" s="16">
        <f>IF('CUSTOS FIXOS'!$B$20&lt;&gt;"",0,IF(AND((COLUMN()-1)&gt;='CUSTOS FIXOS'!$E$21,(COLUMN()-1)&lt;='CUSTOS FIXOS'!$F$21),'CUSTOS FIXOS'!$L$21,0))</f>
        <v>6.9230774556213435</v>
      </c>
      <c r="F26" s="16">
        <f>IF('CUSTOS FIXOS'!$B$20&lt;&gt;"",0,IF(AND((COLUMN()-1)&gt;='CUSTOS FIXOS'!$E$21,(COLUMN()-1)&lt;='CUSTOS FIXOS'!$F$21),'CUSTOS FIXOS'!$L$21,0))</f>
        <v>6.9230774556213435</v>
      </c>
      <c r="G26" s="16">
        <f>IF('CUSTOS FIXOS'!$B$20&lt;&gt;"",0,IF(AND((COLUMN()-1)&gt;='CUSTOS FIXOS'!$E$21,(COLUMN()-1)&lt;='CUSTOS FIXOS'!$F$21),'CUSTOS FIXOS'!$L$21,0))</f>
        <v>6.9230774556213435</v>
      </c>
      <c r="H26" s="16">
        <f>IF('CUSTOS FIXOS'!$B$20&lt;&gt;"",0,IF(AND((COLUMN()-1)&gt;='CUSTOS FIXOS'!$E$21,(COLUMN()-1)&lt;='CUSTOS FIXOS'!$F$21),'CUSTOS FIXOS'!$L$21,0))</f>
        <v>6.9230774556213435</v>
      </c>
      <c r="I26" s="16">
        <f>IF('CUSTOS FIXOS'!$B$20&lt;&gt;"",0,IF(AND((COLUMN()-1)&gt;='CUSTOS FIXOS'!$E$21,(COLUMN()-1)&lt;='CUSTOS FIXOS'!$F$21),'CUSTOS FIXOS'!$L$21,0))</f>
        <v>6.9230774556213435</v>
      </c>
      <c r="J26" s="16">
        <f>IF('CUSTOS FIXOS'!$B$20&lt;&gt;"",0,IF(AND((COLUMN()-1)&gt;='CUSTOS FIXOS'!$E$21,(COLUMN()-1)&lt;='CUSTOS FIXOS'!$F$21),'CUSTOS FIXOS'!$L$21,0))</f>
        <v>6.9230774556213435</v>
      </c>
      <c r="K26" s="16">
        <f>IF('CUSTOS FIXOS'!$B$20&lt;&gt;"",0,IF(AND((COLUMN()-1)&gt;='CUSTOS FIXOS'!$E$21,(COLUMN()-1)&lt;='CUSTOS FIXOS'!$F$21),'CUSTOS FIXOS'!$L$21,0))</f>
        <v>6.9230774556213435</v>
      </c>
      <c r="L26" s="16">
        <f>IF('CUSTOS FIXOS'!$B$20&lt;&gt;"",0,IF(AND((COLUMN()-1)&gt;='CUSTOS FIXOS'!$E$21,(COLUMN()-1)&lt;='CUSTOS FIXOS'!$F$21),'CUSTOS FIXOS'!$L$21,0))</f>
        <v>6.9230774556213435</v>
      </c>
      <c r="M26" s="16">
        <f>IF('CUSTOS FIXOS'!$B$20&lt;&gt;"",0,IF(AND((COLUMN()-1)&gt;='CUSTOS FIXOS'!$E$21,(COLUMN()-1)&lt;='CUSTOS FIXOS'!$F$21),'CUSTOS FIXOS'!$L$21,0))</f>
        <v>6.9230774556213435</v>
      </c>
      <c r="N26" s="16">
        <f>IF('CUSTOS FIXOS'!$B$20&lt;&gt;"",0,IF(AND((COLUMN()-1)&gt;='CUSTOS FIXOS'!$E$21,(COLUMN()-1)&lt;='CUSTOS FIXOS'!$F$21),'CUSTOS FIXOS'!$L$21,0))</f>
        <v>6.9230774556213435</v>
      </c>
      <c r="O26" s="16">
        <f>IF('CUSTOS FIXOS'!$B$20&lt;&gt;"",0,IF(AND((COLUMN()-1)&gt;='CUSTOS FIXOS'!$E$21,(COLUMN()-1)&lt;='CUSTOS FIXOS'!$F$21),'CUSTOS FIXOS'!$L$21,0))</f>
        <v>6.9230774556213435</v>
      </c>
      <c r="P26" s="16">
        <f>IF('CUSTOS FIXOS'!$B$20&lt;&gt;"",0,IF(AND((COLUMN()-1)&gt;='CUSTOS FIXOS'!$E$21,(COLUMN()-1)&lt;='CUSTOS FIXOS'!$F$21),'CUSTOS FIXOS'!$L$21,0))</f>
        <v>6.9230774556213435</v>
      </c>
      <c r="Q26" s="16">
        <f>IF('CUSTOS FIXOS'!$B$20&lt;&gt;"",0,IF(AND((COLUMN()-1)&gt;='CUSTOS FIXOS'!$E$21,(COLUMN()-1)&lt;='CUSTOS FIXOS'!$F$21),'CUSTOS FIXOS'!$L$21,0))</f>
        <v>6.9230774556213435</v>
      </c>
      <c r="R26" s="16">
        <f>IF('CUSTOS FIXOS'!$B$20&lt;&gt;"",0,IF(AND((COLUMN()-1)&gt;='CUSTOS FIXOS'!$E$21,(COLUMN()-1)&lt;='CUSTOS FIXOS'!$F$21),'CUSTOS FIXOS'!$L$21,0))</f>
        <v>6.9230774556213435</v>
      </c>
      <c r="S26" s="16">
        <f>IF('CUSTOS FIXOS'!$B$20&lt;&gt;"",0,IF(AND((COLUMN()-1)&gt;='CUSTOS FIXOS'!$E$21,(COLUMN()-1)&lt;='CUSTOS FIXOS'!$F$21),'CUSTOS FIXOS'!$L$21,0))</f>
        <v>6.9230774556213435</v>
      </c>
      <c r="T26" s="16">
        <f>IF('CUSTOS FIXOS'!$B$20&lt;&gt;"",0,IF(AND((COLUMN()-1)&gt;='CUSTOS FIXOS'!$E$21,(COLUMN()-1)&lt;='CUSTOS FIXOS'!$F$21),'CUSTOS FIXOS'!$L$21,0))</f>
        <v>6.9230774556213435</v>
      </c>
      <c r="U26" s="16">
        <f>IF('CUSTOS FIXOS'!$B$20&lt;&gt;"",0,IF(AND((COLUMN()-1)&gt;='CUSTOS FIXOS'!$E$21,(COLUMN()-1)&lt;='CUSTOS FIXOS'!$F$21),'CUSTOS FIXOS'!$L$21,0))</f>
        <v>6.9230774556213435</v>
      </c>
      <c r="V26" s="16">
        <f>IF('CUSTOS FIXOS'!$B$20&lt;&gt;"",0,IF(AND((COLUMN()-1)&gt;='CUSTOS FIXOS'!$E$21,(COLUMN()-1)&lt;='CUSTOS FIXOS'!$F$21),'CUSTOS FIXOS'!$L$21,0))</f>
        <v>6.9230774556213435</v>
      </c>
      <c r="W26" s="16">
        <f>IF('CUSTOS FIXOS'!$B$20&lt;&gt;"",0,IF(AND((COLUMN()-1)&gt;='CUSTOS FIXOS'!$E$21,(COLUMN()-1)&lt;='CUSTOS FIXOS'!$F$21),'CUSTOS FIXOS'!$L$21,0))</f>
        <v>6.9230774556213435</v>
      </c>
      <c r="X26" s="16">
        <f>IF('CUSTOS FIXOS'!$B$20&lt;&gt;"",0,IF(AND((COLUMN()-1)&gt;='CUSTOS FIXOS'!$E$21,(COLUMN()-1)&lt;='CUSTOS FIXOS'!$F$21),'CUSTOS FIXOS'!$L$21,0))</f>
        <v>6.9230774556213435</v>
      </c>
      <c r="Y26" s="16">
        <f>IF('CUSTOS FIXOS'!$B$20&lt;&gt;"",0,IF(AND((COLUMN()-1)&gt;='CUSTOS FIXOS'!$E$21,(COLUMN()-1)&lt;='CUSTOS FIXOS'!$F$21),'CUSTOS FIXOS'!$L$21,0))</f>
        <v>6.9230774556213435</v>
      </c>
      <c r="Z26" s="16">
        <f>IF('CUSTOS FIXOS'!$B$20&lt;&gt;"",0,IF(AND((COLUMN()-1)&gt;='CUSTOS FIXOS'!$E$21,(COLUMN()-1)&lt;='CUSTOS FIXOS'!$F$21),'CUSTOS FIXOS'!$L$21,0))</f>
        <v>6.9230774556213435</v>
      </c>
      <c r="AA26" s="16">
        <f>IF('CUSTOS FIXOS'!$B$20&lt;&gt;"",0,IF(AND((COLUMN()-1)&gt;='CUSTOS FIXOS'!$E$21,(COLUMN()-1)&lt;='CUSTOS FIXOS'!$F$21),'CUSTOS FIXOS'!$L$21,0))</f>
        <v>6.9230774556213435</v>
      </c>
      <c r="AB26" s="16">
        <f>IF('CUSTOS FIXOS'!$B$20&lt;&gt;"",0,IF(AND((COLUMN()-1)&gt;='CUSTOS FIXOS'!$E$21,(COLUMN()-1)&lt;='CUSTOS FIXOS'!$F$21),'CUSTOS FIXOS'!$L$21,0))</f>
        <v>6.9230774556213435</v>
      </c>
      <c r="AC26" s="16">
        <f>IF('CUSTOS FIXOS'!$B$20&lt;&gt;"",0,IF(AND((COLUMN()-1)&gt;='CUSTOS FIXOS'!$E$21,(COLUMN()-1)&lt;='CUSTOS FIXOS'!$F$21),'CUSTOS FIXOS'!$L$21,0))</f>
        <v>6.9230774556213435</v>
      </c>
      <c r="AD26" s="16">
        <f>IF('CUSTOS FIXOS'!$B$20&lt;&gt;"",0,IF(AND((COLUMN()-1)&gt;='CUSTOS FIXOS'!$E$21,(COLUMN()-1)&lt;='CUSTOS FIXOS'!$F$21),'CUSTOS FIXOS'!$L$21,0))</f>
        <v>6.9230774556213435</v>
      </c>
      <c r="AE26" s="16">
        <f>IF('CUSTOS FIXOS'!$B$20&lt;&gt;"",0,IF(AND((COLUMN()-1)&gt;='CUSTOS FIXOS'!$E$21,(COLUMN()-1)&lt;='CUSTOS FIXOS'!$F$21),'CUSTOS FIXOS'!$L$21,0))</f>
        <v>6.9230774556213435</v>
      </c>
      <c r="AF26" s="16">
        <f>IF('CUSTOS FIXOS'!$B$20&lt;&gt;"",0,IF(AND((COLUMN()-1)&gt;='CUSTOS FIXOS'!$E$21,(COLUMN()-1)&lt;='CUSTOS FIXOS'!$F$21),'CUSTOS FIXOS'!$L$21,0))</f>
        <v>6.9230774556213435</v>
      </c>
      <c r="AG26" s="16">
        <f>IF('CUSTOS FIXOS'!$B$20&lt;&gt;"",0,IF(AND((COLUMN()-1)&gt;='CUSTOS FIXOS'!$E$21,(COLUMN()-1)&lt;='CUSTOS FIXOS'!$F$21),'CUSTOS FIXOS'!$L$21,0))</f>
        <v>6.9230774556213435</v>
      </c>
      <c r="AH26" s="16">
        <f>IF('CUSTOS FIXOS'!$B$20&lt;&gt;"",0,IF(AND((COLUMN()-1)&gt;='CUSTOS FIXOS'!$E$21,(COLUMN()-1)&lt;='CUSTOS FIXOS'!$F$21),'CUSTOS FIXOS'!$L$21,0))</f>
        <v>6.9230774556213435</v>
      </c>
      <c r="AI26" s="16">
        <f>IF('CUSTOS FIXOS'!$B$20&lt;&gt;"",0,IF(AND((COLUMN()-1)&gt;='CUSTOS FIXOS'!$E$21,(COLUMN()-1)&lt;='CUSTOS FIXOS'!$F$21),'CUSTOS FIXOS'!$L$21,0))</f>
        <v>6.9230774556213435</v>
      </c>
      <c r="AJ26" s="16">
        <f>IF('CUSTOS FIXOS'!$B$20&lt;&gt;"",0,IF(AND((COLUMN()-1)&gt;='CUSTOS FIXOS'!$E$21,(COLUMN()-1)&lt;='CUSTOS FIXOS'!$F$21),'CUSTOS FIXOS'!$L$21,0))</f>
        <v>6.9230774556213435</v>
      </c>
      <c r="AK26" s="16">
        <f>IF('CUSTOS FIXOS'!$B$20&lt;&gt;"",0,IF(AND((COLUMN()-1)&gt;='CUSTOS FIXOS'!$E$21,(COLUMN()-1)&lt;='CUSTOS FIXOS'!$F$21),'CUSTOS FIXOS'!$L$21,0))</f>
        <v>6.9230774556213435</v>
      </c>
      <c r="AL26" s="16">
        <f>IF('CUSTOS FIXOS'!$B$20&lt;&gt;"",0,IF(AND((COLUMN()-1)&gt;='CUSTOS FIXOS'!$E$21,(COLUMN()-1)&lt;='CUSTOS FIXOS'!$F$21),'CUSTOS FIXOS'!$L$21,0))</f>
        <v>6.9230774556213435</v>
      </c>
      <c r="AM26" s="16">
        <f>IF('CUSTOS FIXOS'!$B$20&lt;&gt;"",0,IF(AND((COLUMN()-1)&gt;='CUSTOS FIXOS'!$E$21,(COLUMN()-1)&lt;='CUSTOS FIXOS'!$F$21),'CUSTOS FIXOS'!$L$21,0))</f>
        <v>6.9230774556213435</v>
      </c>
      <c r="AN26" s="16">
        <f>IF('CUSTOS FIXOS'!$B$20&lt;&gt;"",0,IF(AND((COLUMN()-1)&gt;='CUSTOS FIXOS'!$E$21,(COLUMN()-1)&lt;='CUSTOS FIXOS'!$F$21),'CUSTOS FIXOS'!$L$21,0))</f>
        <v>6.9230774556213435</v>
      </c>
      <c r="AO26" s="16">
        <f>IF('CUSTOS FIXOS'!$B$20&lt;&gt;"",0,IF(AND((COLUMN()-1)&gt;='CUSTOS FIXOS'!$E$21,(COLUMN()-1)&lt;='CUSTOS FIXOS'!$F$21),'CUSTOS FIXOS'!$L$21,0))</f>
        <v>6.9230774556213435</v>
      </c>
      <c r="AP26" s="16">
        <f>IF('CUSTOS FIXOS'!$B$20&lt;&gt;"",0,IF(AND((COLUMN()-1)&gt;='CUSTOS FIXOS'!$E$21,(COLUMN()-1)&lt;='CUSTOS FIXOS'!$F$21),'CUSTOS FIXOS'!$L$21,0))</f>
        <v>6.9230774556213435</v>
      </c>
      <c r="AQ26" s="16">
        <f>IF('CUSTOS FIXOS'!$B$20&lt;&gt;"",0,IF(AND((COLUMN()-1)&gt;='CUSTOS FIXOS'!$E$21,(COLUMN()-1)&lt;='CUSTOS FIXOS'!$F$21),'CUSTOS FIXOS'!$L$21,0))</f>
        <v>6.9230774556213435</v>
      </c>
      <c r="AR26" s="16">
        <f>IF('CUSTOS FIXOS'!$B$20&lt;&gt;"",0,IF(AND((COLUMN()-1)&gt;='CUSTOS FIXOS'!$E$21,(COLUMN()-1)&lt;='CUSTOS FIXOS'!$F$21),'CUSTOS FIXOS'!$L$21,0))</f>
        <v>6.9230774556213435</v>
      </c>
      <c r="AS26" s="16">
        <f>IF('CUSTOS FIXOS'!$B$20&lt;&gt;"",0,IF(AND((COLUMN()-1)&gt;='CUSTOS FIXOS'!$E$21,(COLUMN()-1)&lt;='CUSTOS FIXOS'!$F$21),'CUSTOS FIXOS'!$L$21,0))</f>
        <v>6.9230774556213435</v>
      </c>
      <c r="AT26" s="16">
        <f>IF('CUSTOS FIXOS'!$B$20&lt;&gt;"",0,IF(AND((COLUMN()-1)&gt;='CUSTOS FIXOS'!$E$21,(COLUMN()-1)&lt;='CUSTOS FIXOS'!$F$21),'CUSTOS FIXOS'!$L$21,0))</f>
        <v>6.9230774556213435</v>
      </c>
      <c r="AU26" s="16">
        <f>IF('CUSTOS FIXOS'!$B$20&lt;&gt;"",0,IF(AND((COLUMN()-1)&gt;='CUSTOS FIXOS'!$E$21,(COLUMN()-1)&lt;='CUSTOS FIXOS'!$F$21),'CUSTOS FIXOS'!$L$21,0))</f>
        <v>6.9230774556213435</v>
      </c>
      <c r="AV26" s="16">
        <f>IF('CUSTOS FIXOS'!$B$20&lt;&gt;"",0,IF(AND((COLUMN()-1)&gt;='CUSTOS FIXOS'!$E$21,(COLUMN()-1)&lt;='CUSTOS FIXOS'!$F$21),'CUSTOS FIXOS'!$L$21,0))</f>
        <v>6.9230774556213435</v>
      </c>
      <c r="AW26" s="16">
        <f>IF('CUSTOS FIXOS'!$B$20&lt;&gt;"",0,IF(AND((COLUMN()-1)&gt;='CUSTOS FIXOS'!$E$21,(COLUMN()-1)&lt;='CUSTOS FIXOS'!$F$21),'CUSTOS FIXOS'!$L$21,0))</f>
        <v>6.9230774556213435</v>
      </c>
      <c r="AX26" s="16">
        <f>IF('CUSTOS FIXOS'!$B$20&lt;&gt;"",0,IF(AND((COLUMN()-1)&gt;='CUSTOS FIXOS'!$E$21,(COLUMN()-1)&lt;='CUSTOS FIXOS'!$F$21),'CUSTOS FIXOS'!$L$21,0))</f>
        <v>6.9230774556213435</v>
      </c>
      <c r="AY26" s="16">
        <f>IF('CUSTOS FIXOS'!$B$20&lt;&gt;"",0,IF(AND((COLUMN()-1)&gt;='CUSTOS FIXOS'!$E$21,(COLUMN()-1)&lt;='CUSTOS FIXOS'!$F$21),'CUSTOS FIXOS'!$L$21,0))</f>
        <v>6.9230774556213435</v>
      </c>
      <c r="AZ26" s="16">
        <f>IF('CUSTOS FIXOS'!$B$20&lt;&gt;"",0,IF(AND((COLUMN()-1)&gt;='CUSTOS FIXOS'!$E$21,(COLUMN()-1)&lt;='CUSTOS FIXOS'!$F$21),'CUSTOS FIXOS'!$L$21,0))</f>
        <v>6.9230774556213435</v>
      </c>
      <c r="BA26" s="16">
        <f>IF('CUSTOS FIXOS'!$B$20&lt;&gt;"",0,IF(AND((COLUMN()-1)&gt;='CUSTOS FIXOS'!$E$21,(COLUMN()-1)&lt;='CUSTOS FIXOS'!$F$21),'CUSTOS FIXOS'!$L$21,0))</f>
        <v>6.9230774556213435</v>
      </c>
    </row>
    <row r="27" spans="1:53" x14ac:dyDescent="0.35">
      <c r="A27" s="38" t="s">
        <v>179</v>
      </c>
      <c r="B27" s="16">
        <f>IF('CUSTOS FIXOS'!$B$20&lt;&gt;"",0,IF(AND((COLUMN()-1)&gt;='CUSTOS FIXOS'!$E$22,(COLUMN()-1)&lt;='CUSTOS FIXOS'!$F$22),'CUSTOS FIXOS'!$L$22,0))</f>
        <v>1.1538462426035572</v>
      </c>
      <c r="C27" s="16">
        <f>IF('CUSTOS FIXOS'!$B$20&lt;&gt;"",0,IF(AND((COLUMN()-1)&gt;='CUSTOS FIXOS'!$E$22,(COLUMN()-1)&lt;='CUSTOS FIXOS'!$F$22),'CUSTOS FIXOS'!$L$22,0))</f>
        <v>1.1538462426035572</v>
      </c>
      <c r="D27" s="16">
        <f>IF('CUSTOS FIXOS'!$B$20&lt;&gt;"",0,IF(AND((COLUMN()-1)&gt;='CUSTOS FIXOS'!$E$22,(COLUMN()-1)&lt;='CUSTOS FIXOS'!$F$22),'CUSTOS FIXOS'!$L$22,0))</f>
        <v>1.1538462426035572</v>
      </c>
      <c r="E27" s="16">
        <f>IF('CUSTOS FIXOS'!$B$20&lt;&gt;"",0,IF(AND((COLUMN()-1)&gt;='CUSTOS FIXOS'!$E$22,(COLUMN()-1)&lt;='CUSTOS FIXOS'!$F$22),'CUSTOS FIXOS'!$L$22,0))</f>
        <v>1.1538462426035572</v>
      </c>
      <c r="F27" s="16">
        <f>IF('CUSTOS FIXOS'!$B$20&lt;&gt;"",0,IF(AND((COLUMN()-1)&gt;='CUSTOS FIXOS'!$E$22,(COLUMN()-1)&lt;='CUSTOS FIXOS'!$F$22),'CUSTOS FIXOS'!$L$22,0))</f>
        <v>1.1538462426035572</v>
      </c>
      <c r="G27" s="16">
        <f>IF('CUSTOS FIXOS'!$B$20&lt;&gt;"",0,IF(AND((COLUMN()-1)&gt;='CUSTOS FIXOS'!$E$22,(COLUMN()-1)&lt;='CUSTOS FIXOS'!$F$22),'CUSTOS FIXOS'!$L$22,0))</f>
        <v>1.1538462426035572</v>
      </c>
      <c r="H27" s="16">
        <f>IF('CUSTOS FIXOS'!$B$20&lt;&gt;"",0,IF(AND((COLUMN()-1)&gt;='CUSTOS FIXOS'!$E$22,(COLUMN()-1)&lt;='CUSTOS FIXOS'!$F$22),'CUSTOS FIXOS'!$L$22,0))</f>
        <v>1.1538462426035572</v>
      </c>
      <c r="I27" s="16">
        <f>IF('CUSTOS FIXOS'!$B$20&lt;&gt;"",0,IF(AND((COLUMN()-1)&gt;='CUSTOS FIXOS'!$E$22,(COLUMN()-1)&lt;='CUSTOS FIXOS'!$F$22),'CUSTOS FIXOS'!$L$22,0))</f>
        <v>1.1538462426035572</v>
      </c>
      <c r="J27" s="16">
        <f>IF('CUSTOS FIXOS'!$B$20&lt;&gt;"",0,IF(AND((COLUMN()-1)&gt;='CUSTOS FIXOS'!$E$22,(COLUMN()-1)&lt;='CUSTOS FIXOS'!$F$22),'CUSTOS FIXOS'!$L$22,0))</f>
        <v>1.1538462426035572</v>
      </c>
      <c r="K27" s="16">
        <f>IF('CUSTOS FIXOS'!$B$20&lt;&gt;"",0,IF(AND((COLUMN()-1)&gt;='CUSTOS FIXOS'!$E$22,(COLUMN()-1)&lt;='CUSTOS FIXOS'!$F$22),'CUSTOS FIXOS'!$L$22,0))</f>
        <v>1.1538462426035572</v>
      </c>
      <c r="L27" s="16">
        <f>IF('CUSTOS FIXOS'!$B$20&lt;&gt;"",0,IF(AND((COLUMN()-1)&gt;='CUSTOS FIXOS'!$E$22,(COLUMN()-1)&lt;='CUSTOS FIXOS'!$F$22),'CUSTOS FIXOS'!$L$22,0))</f>
        <v>1.1538462426035572</v>
      </c>
      <c r="M27" s="16">
        <f>IF('CUSTOS FIXOS'!$B$20&lt;&gt;"",0,IF(AND((COLUMN()-1)&gt;='CUSTOS FIXOS'!$E$22,(COLUMN()-1)&lt;='CUSTOS FIXOS'!$F$22),'CUSTOS FIXOS'!$L$22,0))</f>
        <v>1.1538462426035572</v>
      </c>
      <c r="N27" s="16">
        <f>IF('CUSTOS FIXOS'!$B$20&lt;&gt;"",0,IF(AND((COLUMN()-1)&gt;='CUSTOS FIXOS'!$E$22,(COLUMN()-1)&lt;='CUSTOS FIXOS'!$F$22),'CUSTOS FIXOS'!$L$22,0))</f>
        <v>1.1538462426035572</v>
      </c>
      <c r="O27" s="16">
        <f>IF('CUSTOS FIXOS'!$B$20&lt;&gt;"",0,IF(AND((COLUMN()-1)&gt;='CUSTOS FIXOS'!$E$22,(COLUMN()-1)&lt;='CUSTOS FIXOS'!$F$22),'CUSTOS FIXOS'!$L$22,0))</f>
        <v>1.1538462426035572</v>
      </c>
      <c r="P27" s="16">
        <f>IF('CUSTOS FIXOS'!$B$20&lt;&gt;"",0,IF(AND((COLUMN()-1)&gt;='CUSTOS FIXOS'!$E$22,(COLUMN()-1)&lt;='CUSTOS FIXOS'!$F$22),'CUSTOS FIXOS'!$L$22,0))</f>
        <v>1.1538462426035572</v>
      </c>
      <c r="Q27" s="16">
        <f>IF('CUSTOS FIXOS'!$B$20&lt;&gt;"",0,IF(AND((COLUMN()-1)&gt;='CUSTOS FIXOS'!$E$22,(COLUMN()-1)&lt;='CUSTOS FIXOS'!$F$22),'CUSTOS FIXOS'!$L$22,0))</f>
        <v>1.1538462426035572</v>
      </c>
      <c r="R27" s="16">
        <f>IF('CUSTOS FIXOS'!$B$20&lt;&gt;"",0,IF(AND((COLUMN()-1)&gt;='CUSTOS FIXOS'!$E$22,(COLUMN()-1)&lt;='CUSTOS FIXOS'!$F$22),'CUSTOS FIXOS'!$L$22,0))</f>
        <v>1.1538462426035572</v>
      </c>
      <c r="S27" s="16">
        <f>IF('CUSTOS FIXOS'!$B$20&lt;&gt;"",0,IF(AND((COLUMN()-1)&gt;='CUSTOS FIXOS'!$E$22,(COLUMN()-1)&lt;='CUSTOS FIXOS'!$F$22),'CUSTOS FIXOS'!$L$22,0))</f>
        <v>1.1538462426035572</v>
      </c>
      <c r="T27" s="16">
        <f>IF('CUSTOS FIXOS'!$B$20&lt;&gt;"",0,IF(AND((COLUMN()-1)&gt;='CUSTOS FIXOS'!$E$22,(COLUMN()-1)&lt;='CUSTOS FIXOS'!$F$22),'CUSTOS FIXOS'!$L$22,0))</f>
        <v>1.1538462426035572</v>
      </c>
      <c r="U27" s="16">
        <f>IF('CUSTOS FIXOS'!$B$20&lt;&gt;"",0,IF(AND((COLUMN()-1)&gt;='CUSTOS FIXOS'!$E$22,(COLUMN()-1)&lt;='CUSTOS FIXOS'!$F$22),'CUSTOS FIXOS'!$L$22,0))</f>
        <v>1.1538462426035572</v>
      </c>
      <c r="V27" s="16">
        <f>IF('CUSTOS FIXOS'!$B$20&lt;&gt;"",0,IF(AND((COLUMN()-1)&gt;='CUSTOS FIXOS'!$E$22,(COLUMN()-1)&lt;='CUSTOS FIXOS'!$F$22),'CUSTOS FIXOS'!$L$22,0))</f>
        <v>1.1538462426035572</v>
      </c>
      <c r="W27" s="16">
        <f>IF('CUSTOS FIXOS'!$B$20&lt;&gt;"",0,IF(AND((COLUMN()-1)&gt;='CUSTOS FIXOS'!$E$22,(COLUMN()-1)&lt;='CUSTOS FIXOS'!$F$22),'CUSTOS FIXOS'!$L$22,0))</f>
        <v>1.1538462426035572</v>
      </c>
      <c r="X27" s="16">
        <f>IF('CUSTOS FIXOS'!$B$20&lt;&gt;"",0,IF(AND((COLUMN()-1)&gt;='CUSTOS FIXOS'!$E$22,(COLUMN()-1)&lt;='CUSTOS FIXOS'!$F$22),'CUSTOS FIXOS'!$L$22,0))</f>
        <v>1.1538462426035572</v>
      </c>
      <c r="Y27" s="16">
        <f>IF('CUSTOS FIXOS'!$B$20&lt;&gt;"",0,IF(AND((COLUMN()-1)&gt;='CUSTOS FIXOS'!$E$22,(COLUMN()-1)&lt;='CUSTOS FIXOS'!$F$22),'CUSTOS FIXOS'!$L$22,0))</f>
        <v>1.1538462426035572</v>
      </c>
      <c r="Z27" s="16">
        <f>IF('CUSTOS FIXOS'!$B$20&lt;&gt;"",0,IF(AND((COLUMN()-1)&gt;='CUSTOS FIXOS'!$E$22,(COLUMN()-1)&lt;='CUSTOS FIXOS'!$F$22),'CUSTOS FIXOS'!$L$22,0))</f>
        <v>1.1538462426035572</v>
      </c>
      <c r="AA27" s="16">
        <f>IF('CUSTOS FIXOS'!$B$20&lt;&gt;"",0,IF(AND((COLUMN()-1)&gt;='CUSTOS FIXOS'!$E$22,(COLUMN()-1)&lt;='CUSTOS FIXOS'!$F$22),'CUSTOS FIXOS'!$L$22,0))</f>
        <v>1.1538462426035572</v>
      </c>
      <c r="AB27" s="16">
        <f>IF('CUSTOS FIXOS'!$B$20&lt;&gt;"",0,IF(AND((COLUMN()-1)&gt;='CUSTOS FIXOS'!$E$22,(COLUMN()-1)&lt;='CUSTOS FIXOS'!$F$22),'CUSTOS FIXOS'!$L$22,0))</f>
        <v>1.1538462426035572</v>
      </c>
      <c r="AC27" s="16">
        <f>IF('CUSTOS FIXOS'!$B$20&lt;&gt;"",0,IF(AND((COLUMN()-1)&gt;='CUSTOS FIXOS'!$E$22,(COLUMN()-1)&lt;='CUSTOS FIXOS'!$F$22),'CUSTOS FIXOS'!$L$22,0))</f>
        <v>1.1538462426035572</v>
      </c>
      <c r="AD27" s="16">
        <f>IF('CUSTOS FIXOS'!$B$20&lt;&gt;"",0,IF(AND((COLUMN()-1)&gt;='CUSTOS FIXOS'!$E$22,(COLUMN()-1)&lt;='CUSTOS FIXOS'!$F$22),'CUSTOS FIXOS'!$L$22,0))</f>
        <v>1.1538462426035572</v>
      </c>
      <c r="AE27" s="16">
        <f>IF('CUSTOS FIXOS'!$B$20&lt;&gt;"",0,IF(AND((COLUMN()-1)&gt;='CUSTOS FIXOS'!$E$22,(COLUMN()-1)&lt;='CUSTOS FIXOS'!$F$22),'CUSTOS FIXOS'!$L$22,0))</f>
        <v>1.1538462426035572</v>
      </c>
      <c r="AF27" s="16">
        <f>IF('CUSTOS FIXOS'!$B$20&lt;&gt;"",0,IF(AND((COLUMN()-1)&gt;='CUSTOS FIXOS'!$E$22,(COLUMN()-1)&lt;='CUSTOS FIXOS'!$F$22),'CUSTOS FIXOS'!$L$22,0))</f>
        <v>1.1538462426035572</v>
      </c>
      <c r="AG27" s="16">
        <f>IF('CUSTOS FIXOS'!$B$20&lt;&gt;"",0,IF(AND((COLUMN()-1)&gt;='CUSTOS FIXOS'!$E$22,(COLUMN()-1)&lt;='CUSTOS FIXOS'!$F$22),'CUSTOS FIXOS'!$L$22,0))</f>
        <v>1.1538462426035572</v>
      </c>
      <c r="AH27" s="16">
        <f>IF('CUSTOS FIXOS'!$B$20&lt;&gt;"",0,IF(AND((COLUMN()-1)&gt;='CUSTOS FIXOS'!$E$22,(COLUMN()-1)&lt;='CUSTOS FIXOS'!$F$22),'CUSTOS FIXOS'!$L$22,0))</f>
        <v>1.1538462426035572</v>
      </c>
      <c r="AI27" s="16">
        <f>IF('CUSTOS FIXOS'!$B$20&lt;&gt;"",0,IF(AND((COLUMN()-1)&gt;='CUSTOS FIXOS'!$E$22,(COLUMN()-1)&lt;='CUSTOS FIXOS'!$F$22),'CUSTOS FIXOS'!$L$22,0))</f>
        <v>1.1538462426035572</v>
      </c>
      <c r="AJ27" s="16">
        <f>IF('CUSTOS FIXOS'!$B$20&lt;&gt;"",0,IF(AND((COLUMN()-1)&gt;='CUSTOS FIXOS'!$E$22,(COLUMN()-1)&lt;='CUSTOS FIXOS'!$F$22),'CUSTOS FIXOS'!$L$22,0))</f>
        <v>1.1538462426035572</v>
      </c>
      <c r="AK27" s="16">
        <f>IF('CUSTOS FIXOS'!$B$20&lt;&gt;"",0,IF(AND((COLUMN()-1)&gt;='CUSTOS FIXOS'!$E$22,(COLUMN()-1)&lt;='CUSTOS FIXOS'!$F$22),'CUSTOS FIXOS'!$L$22,0))</f>
        <v>1.1538462426035572</v>
      </c>
      <c r="AL27" s="16">
        <f>IF('CUSTOS FIXOS'!$B$20&lt;&gt;"",0,IF(AND((COLUMN()-1)&gt;='CUSTOS FIXOS'!$E$22,(COLUMN()-1)&lt;='CUSTOS FIXOS'!$F$22),'CUSTOS FIXOS'!$L$22,0))</f>
        <v>1.1538462426035572</v>
      </c>
      <c r="AM27" s="16">
        <f>IF('CUSTOS FIXOS'!$B$20&lt;&gt;"",0,IF(AND((COLUMN()-1)&gt;='CUSTOS FIXOS'!$E$22,(COLUMN()-1)&lt;='CUSTOS FIXOS'!$F$22),'CUSTOS FIXOS'!$L$22,0))</f>
        <v>1.1538462426035572</v>
      </c>
      <c r="AN27" s="16">
        <f>IF('CUSTOS FIXOS'!$B$20&lt;&gt;"",0,IF(AND((COLUMN()-1)&gt;='CUSTOS FIXOS'!$E$22,(COLUMN()-1)&lt;='CUSTOS FIXOS'!$F$22),'CUSTOS FIXOS'!$L$22,0))</f>
        <v>1.1538462426035572</v>
      </c>
      <c r="AO27" s="16">
        <f>IF('CUSTOS FIXOS'!$B$20&lt;&gt;"",0,IF(AND((COLUMN()-1)&gt;='CUSTOS FIXOS'!$E$22,(COLUMN()-1)&lt;='CUSTOS FIXOS'!$F$22),'CUSTOS FIXOS'!$L$22,0))</f>
        <v>1.1538462426035572</v>
      </c>
      <c r="AP27" s="16">
        <f>IF('CUSTOS FIXOS'!$B$20&lt;&gt;"",0,IF(AND((COLUMN()-1)&gt;='CUSTOS FIXOS'!$E$22,(COLUMN()-1)&lt;='CUSTOS FIXOS'!$F$22),'CUSTOS FIXOS'!$L$22,0))</f>
        <v>1.1538462426035572</v>
      </c>
      <c r="AQ27" s="16">
        <f>IF('CUSTOS FIXOS'!$B$20&lt;&gt;"",0,IF(AND((COLUMN()-1)&gt;='CUSTOS FIXOS'!$E$22,(COLUMN()-1)&lt;='CUSTOS FIXOS'!$F$22),'CUSTOS FIXOS'!$L$22,0))</f>
        <v>1.1538462426035572</v>
      </c>
      <c r="AR27" s="16">
        <f>IF('CUSTOS FIXOS'!$B$20&lt;&gt;"",0,IF(AND((COLUMN()-1)&gt;='CUSTOS FIXOS'!$E$22,(COLUMN()-1)&lt;='CUSTOS FIXOS'!$F$22),'CUSTOS FIXOS'!$L$22,0))</f>
        <v>1.1538462426035572</v>
      </c>
      <c r="AS27" s="16">
        <f>IF('CUSTOS FIXOS'!$B$20&lt;&gt;"",0,IF(AND((COLUMN()-1)&gt;='CUSTOS FIXOS'!$E$22,(COLUMN()-1)&lt;='CUSTOS FIXOS'!$F$22),'CUSTOS FIXOS'!$L$22,0))</f>
        <v>1.1538462426035572</v>
      </c>
      <c r="AT27" s="16">
        <f>IF('CUSTOS FIXOS'!$B$20&lt;&gt;"",0,IF(AND((COLUMN()-1)&gt;='CUSTOS FIXOS'!$E$22,(COLUMN()-1)&lt;='CUSTOS FIXOS'!$F$22),'CUSTOS FIXOS'!$L$22,0))</f>
        <v>1.1538462426035572</v>
      </c>
      <c r="AU27" s="16">
        <f>IF('CUSTOS FIXOS'!$B$20&lt;&gt;"",0,IF(AND((COLUMN()-1)&gt;='CUSTOS FIXOS'!$E$22,(COLUMN()-1)&lt;='CUSTOS FIXOS'!$F$22),'CUSTOS FIXOS'!$L$22,0))</f>
        <v>1.1538462426035572</v>
      </c>
      <c r="AV27" s="16">
        <f>IF('CUSTOS FIXOS'!$B$20&lt;&gt;"",0,IF(AND((COLUMN()-1)&gt;='CUSTOS FIXOS'!$E$22,(COLUMN()-1)&lt;='CUSTOS FIXOS'!$F$22),'CUSTOS FIXOS'!$L$22,0))</f>
        <v>1.1538462426035572</v>
      </c>
      <c r="AW27" s="16">
        <f>IF('CUSTOS FIXOS'!$B$20&lt;&gt;"",0,IF(AND((COLUMN()-1)&gt;='CUSTOS FIXOS'!$E$22,(COLUMN()-1)&lt;='CUSTOS FIXOS'!$F$22),'CUSTOS FIXOS'!$L$22,0))</f>
        <v>1.1538462426035572</v>
      </c>
      <c r="AX27" s="16">
        <f>IF('CUSTOS FIXOS'!$B$20&lt;&gt;"",0,IF(AND((COLUMN()-1)&gt;='CUSTOS FIXOS'!$E$22,(COLUMN()-1)&lt;='CUSTOS FIXOS'!$F$22),'CUSTOS FIXOS'!$L$22,0))</f>
        <v>1.1538462426035572</v>
      </c>
      <c r="AY27" s="16">
        <f>IF('CUSTOS FIXOS'!$B$20&lt;&gt;"",0,IF(AND((COLUMN()-1)&gt;='CUSTOS FIXOS'!$E$22,(COLUMN()-1)&lt;='CUSTOS FIXOS'!$F$22),'CUSTOS FIXOS'!$L$22,0))</f>
        <v>1.1538462426035572</v>
      </c>
      <c r="AZ27" s="16">
        <f>IF('CUSTOS FIXOS'!$B$20&lt;&gt;"",0,IF(AND((COLUMN()-1)&gt;='CUSTOS FIXOS'!$E$22,(COLUMN()-1)&lt;='CUSTOS FIXOS'!$F$22),'CUSTOS FIXOS'!$L$22,0))</f>
        <v>1.1538462426035572</v>
      </c>
      <c r="BA27" s="16">
        <f>IF('CUSTOS FIXOS'!$B$20&lt;&gt;"",0,IF(AND((COLUMN()-1)&gt;='CUSTOS FIXOS'!$E$22,(COLUMN()-1)&lt;='CUSTOS FIXOS'!$F$22),'CUSTOS FIXOS'!$L$22,0))</f>
        <v>1.1538462426035572</v>
      </c>
    </row>
    <row r="28" spans="1:53" x14ac:dyDescent="0.35">
      <c r="A28" s="50" t="s">
        <v>410</v>
      </c>
      <c r="B28" s="67" t="str">
        <f>IF(AND((COLUMN()-1)&gt;='CUSTOS FIXOS'!$E$23,(COLUMN()-1)&lt;='CUSTOS FIXOS'!$F$23),'CUSTOS FIXOS'!$L$23,0)</f>
        <v/>
      </c>
      <c r="C28" s="67" t="str">
        <f>IF(AND((COLUMN()-1)&gt;='CUSTOS FIXOS'!$E$23,(COLUMN()-1)&lt;='CUSTOS FIXOS'!$F$23),'CUSTOS FIXOS'!$L$23,0)</f>
        <v/>
      </c>
      <c r="D28" s="67" t="str">
        <f>IF(AND((COLUMN()-1)&gt;='CUSTOS FIXOS'!$E$23,(COLUMN()-1)&lt;='CUSTOS FIXOS'!$F$23),'CUSTOS FIXOS'!$L$23,0)</f>
        <v/>
      </c>
      <c r="E28" s="67" t="str">
        <f>IF(AND((COLUMN()-1)&gt;='CUSTOS FIXOS'!$E$23,(COLUMN()-1)&lt;='CUSTOS FIXOS'!$F$23),'CUSTOS FIXOS'!$L$23,0)</f>
        <v/>
      </c>
      <c r="F28" s="67" t="str">
        <f>IF(AND((COLUMN()-1)&gt;='CUSTOS FIXOS'!$E$23,(COLUMN()-1)&lt;='CUSTOS FIXOS'!$F$23),'CUSTOS FIXOS'!$L$23,0)</f>
        <v/>
      </c>
      <c r="G28" s="67" t="str">
        <f>IF(AND((COLUMN()-1)&gt;='CUSTOS FIXOS'!$E$23,(COLUMN()-1)&lt;='CUSTOS FIXOS'!$F$23),'CUSTOS FIXOS'!$L$23,0)</f>
        <v/>
      </c>
      <c r="H28" s="67" t="str">
        <f>IF(AND((COLUMN()-1)&gt;='CUSTOS FIXOS'!$E$23,(COLUMN()-1)&lt;='CUSTOS FIXOS'!$F$23),'CUSTOS FIXOS'!$L$23,0)</f>
        <v/>
      </c>
      <c r="I28" s="67" t="str">
        <f>IF(AND((COLUMN()-1)&gt;='CUSTOS FIXOS'!$E$23,(COLUMN()-1)&lt;='CUSTOS FIXOS'!$F$23),'CUSTOS FIXOS'!$L$23,0)</f>
        <v/>
      </c>
      <c r="J28" s="67" t="str">
        <f>IF(AND((COLUMN()-1)&gt;='CUSTOS FIXOS'!$E$23,(COLUMN()-1)&lt;='CUSTOS FIXOS'!$F$23),'CUSTOS FIXOS'!$L$23,0)</f>
        <v/>
      </c>
      <c r="K28" s="67" t="str">
        <f>IF(AND((COLUMN()-1)&gt;='CUSTOS FIXOS'!$E$23,(COLUMN()-1)&lt;='CUSTOS FIXOS'!$F$23),'CUSTOS FIXOS'!$L$23,0)</f>
        <v/>
      </c>
      <c r="L28" s="67" t="str">
        <f>IF(AND((COLUMN()-1)&gt;='CUSTOS FIXOS'!$E$23,(COLUMN()-1)&lt;='CUSTOS FIXOS'!$F$23),'CUSTOS FIXOS'!$L$23,0)</f>
        <v/>
      </c>
      <c r="M28" s="67" t="str">
        <f>IF(AND((COLUMN()-1)&gt;='CUSTOS FIXOS'!$E$23,(COLUMN()-1)&lt;='CUSTOS FIXOS'!$F$23),'CUSTOS FIXOS'!$L$23,0)</f>
        <v/>
      </c>
      <c r="N28" s="67" t="str">
        <f>IF(AND((COLUMN()-1)&gt;='CUSTOS FIXOS'!$E$23,(COLUMN()-1)&lt;='CUSTOS FIXOS'!$F$23),'CUSTOS FIXOS'!$L$23,0)</f>
        <v/>
      </c>
      <c r="O28" s="67" t="str">
        <f>IF(AND((COLUMN()-1)&gt;='CUSTOS FIXOS'!$E$23,(COLUMN()-1)&lt;='CUSTOS FIXOS'!$F$23),'CUSTOS FIXOS'!$L$23,0)</f>
        <v/>
      </c>
      <c r="P28" s="67" t="str">
        <f>IF(AND((COLUMN()-1)&gt;='CUSTOS FIXOS'!$E$23,(COLUMN()-1)&lt;='CUSTOS FIXOS'!$F$23),'CUSTOS FIXOS'!$L$23,0)</f>
        <v/>
      </c>
      <c r="Q28" s="67" t="str">
        <f>IF(AND((COLUMN()-1)&gt;='CUSTOS FIXOS'!$E$23,(COLUMN()-1)&lt;='CUSTOS FIXOS'!$F$23),'CUSTOS FIXOS'!$L$23,0)</f>
        <v/>
      </c>
      <c r="R28" s="67" t="str">
        <f>IF(AND((COLUMN()-1)&gt;='CUSTOS FIXOS'!$E$23,(COLUMN()-1)&lt;='CUSTOS FIXOS'!$F$23),'CUSTOS FIXOS'!$L$23,0)</f>
        <v/>
      </c>
      <c r="S28" s="67" t="str">
        <f>IF(AND((COLUMN()-1)&gt;='CUSTOS FIXOS'!$E$23,(COLUMN()-1)&lt;='CUSTOS FIXOS'!$F$23),'CUSTOS FIXOS'!$L$23,0)</f>
        <v/>
      </c>
      <c r="T28" s="67" t="str">
        <f>IF(AND((COLUMN()-1)&gt;='CUSTOS FIXOS'!$E$23,(COLUMN()-1)&lt;='CUSTOS FIXOS'!$F$23),'CUSTOS FIXOS'!$L$23,0)</f>
        <v/>
      </c>
      <c r="U28" s="67" t="str">
        <f>IF(AND((COLUMN()-1)&gt;='CUSTOS FIXOS'!$E$23,(COLUMN()-1)&lt;='CUSTOS FIXOS'!$F$23),'CUSTOS FIXOS'!$L$23,0)</f>
        <v/>
      </c>
      <c r="V28" s="67" t="str">
        <f>IF(AND((COLUMN()-1)&gt;='CUSTOS FIXOS'!$E$23,(COLUMN()-1)&lt;='CUSTOS FIXOS'!$F$23),'CUSTOS FIXOS'!$L$23,0)</f>
        <v/>
      </c>
      <c r="W28" s="67" t="str">
        <f>IF(AND((COLUMN()-1)&gt;='CUSTOS FIXOS'!$E$23,(COLUMN()-1)&lt;='CUSTOS FIXOS'!$F$23),'CUSTOS FIXOS'!$L$23,0)</f>
        <v/>
      </c>
      <c r="X28" s="67" t="str">
        <f>IF(AND((COLUMN()-1)&gt;='CUSTOS FIXOS'!$E$23,(COLUMN()-1)&lt;='CUSTOS FIXOS'!$F$23),'CUSTOS FIXOS'!$L$23,0)</f>
        <v/>
      </c>
      <c r="Y28" s="67" t="str">
        <f>IF(AND((COLUMN()-1)&gt;='CUSTOS FIXOS'!$E$23,(COLUMN()-1)&lt;='CUSTOS FIXOS'!$F$23),'CUSTOS FIXOS'!$L$23,0)</f>
        <v/>
      </c>
      <c r="Z28" s="67" t="str">
        <f>IF(AND((COLUMN()-1)&gt;='CUSTOS FIXOS'!$E$23,(COLUMN()-1)&lt;='CUSTOS FIXOS'!$F$23),'CUSTOS FIXOS'!$L$23,0)</f>
        <v/>
      </c>
      <c r="AA28" s="67" t="str">
        <f>IF(AND((COLUMN()-1)&gt;='CUSTOS FIXOS'!$E$23,(COLUMN()-1)&lt;='CUSTOS FIXOS'!$F$23),'CUSTOS FIXOS'!$L$23,0)</f>
        <v/>
      </c>
      <c r="AB28" s="67" t="str">
        <f>IF(AND((COLUMN()-1)&gt;='CUSTOS FIXOS'!$E$23,(COLUMN()-1)&lt;='CUSTOS FIXOS'!$F$23),'CUSTOS FIXOS'!$L$23,0)</f>
        <v/>
      </c>
      <c r="AC28" s="67" t="str">
        <f>IF(AND((COLUMN()-1)&gt;='CUSTOS FIXOS'!$E$23,(COLUMN()-1)&lt;='CUSTOS FIXOS'!$F$23),'CUSTOS FIXOS'!$L$23,0)</f>
        <v/>
      </c>
      <c r="AD28" s="67" t="str">
        <f>IF(AND((COLUMN()-1)&gt;='CUSTOS FIXOS'!$E$23,(COLUMN()-1)&lt;='CUSTOS FIXOS'!$F$23),'CUSTOS FIXOS'!$L$23,0)</f>
        <v/>
      </c>
      <c r="AE28" s="67" t="str">
        <f>IF(AND((COLUMN()-1)&gt;='CUSTOS FIXOS'!$E$23,(COLUMN()-1)&lt;='CUSTOS FIXOS'!$F$23),'CUSTOS FIXOS'!$L$23,0)</f>
        <v/>
      </c>
      <c r="AF28" s="67" t="str">
        <f>IF(AND((COLUMN()-1)&gt;='CUSTOS FIXOS'!$E$23,(COLUMN()-1)&lt;='CUSTOS FIXOS'!$F$23),'CUSTOS FIXOS'!$L$23,0)</f>
        <v/>
      </c>
      <c r="AG28" s="67" t="str">
        <f>IF(AND((COLUMN()-1)&gt;='CUSTOS FIXOS'!$E$23,(COLUMN()-1)&lt;='CUSTOS FIXOS'!$F$23),'CUSTOS FIXOS'!$L$23,0)</f>
        <v/>
      </c>
      <c r="AH28" s="67" t="str">
        <f>IF(AND((COLUMN()-1)&gt;='CUSTOS FIXOS'!$E$23,(COLUMN()-1)&lt;='CUSTOS FIXOS'!$F$23),'CUSTOS FIXOS'!$L$23,0)</f>
        <v/>
      </c>
      <c r="AI28" s="67" t="str">
        <f>IF(AND((COLUMN()-1)&gt;='CUSTOS FIXOS'!$E$23,(COLUMN()-1)&lt;='CUSTOS FIXOS'!$F$23),'CUSTOS FIXOS'!$L$23,0)</f>
        <v/>
      </c>
      <c r="AJ28" s="67" t="str">
        <f>IF(AND((COLUMN()-1)&gt;='CUSTOS FIXOS'!$E$23,(COLUMN()-1)&lt;='CUSTOS FIXOS'!$F$23),'CUSTOS FIXOS'!$L$23,0)</f>
        <v/>
      </c>
      <c r="AK28" s="67" t="str">
        <f>IF(AND((COLUMN()-1)&gt;='CUSTOS FIXOS'!$E$23,(COLUMN()-1)&lt;='CUSTOS FIXOS'!$F$23),'CUSTOS FIXOS'!$L$23,0)</f>
        <v/>
      </c>
      <c r="AL28" s="67" t="str">
        <f>IF(AND((COLUMN()-1)&gt;='CUSTOS FIXOS'!$E$23,(COLUMN()-1)&lt;='CUSTOS FIXOS'!$F$23),'CUSTOS FIXOS'!$L$23,0)</f>
        <v/>
      </c>
      <c r="AM28" s="67" t="str">
        <f>IF(AND((COLUMN()-1)&gt;='CUSTOS FIXOS'!$E$23,(COLUMN()-1)&lt;='CUSTOS FIXOS'!$F$23),'CUSTOS FIXOS'!$L$23,0)</f>
        <v/>
      </c>
      <c r="AN28" s="67" t="str">
        <f>IF(AND((COLUMN()-1)&gt;='CUSTOS FIXOS'!$E$23,(COLUMN()-1)&lt;='CUSTOS FIXOS'!$F$23),'CUSTOS FIXOS'!$L$23,0)</f>
        <v/>
      </c>
      <c r="AO28" s="67" t="str">
        <f>IF(AND((COLUMN()-1)&gt;='CUSTOS FIXOS'!$E$23,(COLUMN()-1)&lt;='CUSTOS FIXOS'!$F$23),'CUSTOS FIXOS'!$L$23,0)</f>
        <v/>
      </c>
      <c r="AP28" s="67" t="str">
        <f>IF(AND((COLUMN()-1)&gt;='CUSTOS FIXOS'!$E$23,(COLUMN()-1)&lt;='CUSTOS FIXOS'!$F$23),'CUSTOS FIXOS'!$L$23,0)</f>
        <v/>
      </c>
      <c r="AQ28" s="67" t="str">
        <f>IF(AND((COLUMN()-1)&gt;='CUSTOS FIXOS'!$E$23,(COLUMN()-1)&lt;='CUSTOS FIXOS'!$F$23),'CUSTOS FIXOS'!$L$23,0)</f>
        <v/>
      </c>
      <c r="AR28" s="67" t="str">
        <f>IF(AND((COLUMN()-1)&gt;='CUSTOS FIXOS'!$E$23,(COLUMN()-1)&lt;='CUSTOS FIXOS'!$F$23),'CUSTOS FIXOS'!$L$23,0)</f>
        <v/>
      </c>
      <c r="AS28" s="67" t="str">
        <f>IF(AND((COLUMN()-1)&gt;='CUSTOS FIXOS'!$E$23,(COLUMN()-1)&lt;='CUSTOS FIXOS'!$F$23),'CUSTOS FIXOS'!$L$23,0)</f>
        <v/>
      </c>
      <c r="AT28" s="67" t="str">
        <f>IF(AND((COLUMN()-1)&gt;='CUSTOS FIXOS'!$E$23,(COLUMN()-1)&lt;='CUSTOS FIXOS'!$F$23),'CUSTOS FIXOS'!$L$23,0)</f>
        <v/>
      </c>
      <c r="AU28" s="67" t="str">
        <f>IF(AND((COLUMN()-1)&gt;='CUSTOS FIXOS'!$E$23,(COLUMN()-1)&lt;='CUSTOS FIXOS'!$F$23),'CUSTOS FIXOS'!$L$23,0)</f>
        <v/>
      </c>
      <c r="AV28" s="67" t="str">
        <f>IF(AND((COLUMN()-1)&gt;='CUSTOS FIXOS'!$E$23,(COLUMN()-1)&lt;='CUSTOS FIXOS'!$F$23),'CUSTOS FIXOS'!$L$23,0)</f>
        <v/>
      </c>
      <c r="AW28" s="67" t="str">
        <f>IF(AND((COLUMN()-1)&gt;='CUSTOS FIXOS'!$E$23,(COLUMN()-1)&lt;='CUSTOS FIXOS'!$F$23),'CUSTOS FIXOS'!$L$23,0)</f>
        <v/>
      </c>
      <c r="AX28" s="67" t="str">
        <f>IF(AND((COLUMN()-1)&gt;='CUSTOS FIXOS'!$E$23,(COLUMN()-1)&lt;='CUSTOS FIXOS'!$F$23),'CUSTOS FIXOS'!$L$23,0)</f>
        <v/>
      </c>
      <c r="AY28" s="67" t="str">
        <f>IF(AND((COLUMN()-1)&gt;='CUSTOS FIXOS'!$E$23,(COLUMN()-1)&lt;='CUSTOS FIXOS'!$F$23),'CUSTOS FIXOS'!$L$23,0)</f>
        <v/>
      </c>
      <c r="AZ28" s="67" t="str">
        <f>IF(AND((COLUMN()-1)&gt;='CUSTOS FIXOS'!$E$23,(COLUMN()-1)&lt;='CUSTOS FIXOS'!$F$23),'CUSTOS FIXOS'!$L$23,0)</f>
        <v/>
      </c>
      <c r="BA28" s="67" t="str">
        <f>IF(AND((COLUMN()-1)&gt;='CUSTOS FIXOS'!$E$23,(COLUMN()-1)&lt;='CUSTOS FIXOS'!$F$23),'CUSTOS FIXOS'!$L$23,0)</f>
        <v/>
      </c>
    </row>
    <row r="29" spans="1:53" x14ac:dyDescent="0.35">
      <c r="A29" s="38" t="s">
        <v>106</v>
      </c>
      <c r="B29" s="16">
        <f>IF('CUSTOS FIXOS'!$B$23&lt;&gt;"",0,IF(AND((COLUMN()-1)&gt;='CUSTOS FIXOS'!$E$24,(COLUMN()-1)&lt;='CUSTOS FIXOS'!$F$24),'CUSTOS FIXOS'!$L$24,0))</f>
        <v>15</v>
      </c>
      <c r="C29" s="16">
        <f>IF('CUSTOS FIXOS'!$B$23&lt;&gt;"",0,IF(AND((COLUMN()-1)&gt;='CUSTOS FIXOS'!$E$24,(COLUMN()-1)&lt;='CUSTOS FIXOS'!$F$24),'CUSTOS FIXOS'!$L$24,0))</f>
        <v>15</v>
      </c>
      <c r="D29" s="16">
        <f>IF('CUSTOS FIXOS'!$B$23&lt;&gt;"",0,IF(AND((COLUMN()-1)&gt;='CUSTOS FIXOS'!$E$24,(COLUMN()-1)&lt;='CUSTOS FIXOS'!$F$24),'CUSTOS FIXOS'!$L$24,0))</f>
        <v>15</v>
      </c>
      <c r="E29" s="16">
        <f>IF('CUSTOS FIXOS'!$B$23&lt;&gt;"",0,IF(AND((COLUMN()-1)&gt;='CUSTOS FIXOS'!$E$24,(COLUMN()-1)&lt;='CUSTOS FIXOS'!$F$24),'CUSTOS FIXOS'!$L$24,0))</f>
        <v>15</v>
      </c>
      <c r="F29" s="16">
        <f>IF('CUSTOS FIXOS'!$B$23&lt;&gt;"",0,IF(AND((COLUMN()-1)&gt;='CUSTOS FIXOS'!$E$24,(COLUMN()-1)&lt;='CUSTOS FIXOS'!$F$24),'CUSTOS FIXOS'!$L$24,0))</f>
        <v>15</v>
      </c>
      <c r="G29" s="16">
        <f>IF('CUSTOS FIXOS'!$B$23&lt;&gt;"",0,IF(AND((COLUMN()-1)&gt;='CUSTOS FIXOS'!$E$24,(COLUMN()-1)&lt;='CUSTOS FIXOS'!$F$24),'CUSTOS FIXOS'!$L$24,0))</f>
        <v>15</v>
      </c>
      <c r="H29" s="16">
        <f>IF('CUSTOS FIXOS'!$B$23&lt;&gt;"",0,IF(AND((COLUMN()-1)&gt;='CUSTOS FIXOS'!$E$24,(COLUMN()-1)&lt;='CUSTOS FIXOS'!$F$24),'CUSTOS FIXOS'!$L$24,0))</f>
        <v>15</v>
      </c>
      <c r="I29" s="16">
        <f>IF('CUSTOS FIXOS'!$B$23&lt;&gt;"",0,IF(AND((COLUMN()-1)&gt;='CUSTOS FIXOS'!$E$24,(COLUMN()-1)&lt;='CUSTOS FIXOS'!$F$24),'CUSTOS FIXOS'!$L$24,0))</f>
        <v>15</v>
      </c>
      <c r="J29" s="16">
        <f>IF('CUSTOS FIXOS'!$B$23&lt;&gt;"",0,IF(AND((COLUMN()-1)&gt;='CUSTOS FIXOS'!$E$24,(COLUMN()-1)&lt;='CUSTOS FIXOS'!$F$24),'CUSTOS FIXOS'!$L$24,0))</f>
        <v>15</v>
      </c>
      <c r="K29" s="16">
        <f>IF('CUSTOS FIXOS'!$B$23&lt;&gt;"",0,IF(AND((COLUMN()-1)&gt;='CUSTOS FIXOS'!$E$24,(COLUMN()-1)&lt;='CUSTOS FIXOS'!$F$24),'CUSTOS FIXOS'!$L$24,0))</f>
        <v>15</v>
      </c>
      <c r="L29" s="16">
        <f>IF('CUSTOS FIXOS'!$B$23&lt;&gt;"",0,IF(AND((COLUMN()-1)&gt;='CUSTOS FIXOS'!$E$24,(COLUMN()-1)&lt;='CUSTOS FIXOS'!$F$24),'CUSTOS FIXOS'!$L$24,0))</f>
        <v>15</v>
      </c>
      <c r="M29" s="16">
        <f>IF('CUSTOS FIXOS'!$B$23&lt;&gt;"",0,IF(AND((COLUMN()-1)&gt;='CUSTOS FIXOS'!$E$24,(COLUMN()-1)&lt;='CUSTOS FIXOS'!$F$24),'CUSTOS FIXOS'!$L$24,0))</f>
        <v>15</v>
      </c>
      <c r="N29" s="16">
        <f>IF('CUSTOS FIXOS'!$B$23&lt;&gt;"",0,IF(AND((COLUMN()-1)&gt;='CUSTOS FIXOS'!$E$24,(COLUMN()-1)&lt;='CUSTOS FIXOS'!$F$24),'CUSTOS FIXOS'!$L$24,0))</f>
        <v>15</v>
      </c>
      <c r="O29" s="16">
        <f>IF('CUSTOS FIXOS'!$B$23&lt;&gt;"",0,IF(AND((COLUMN()-1)&gt;='CUSTOS FIXOS'!$E$24,(COLUMN()-1)&lt;='CUSTOS FIXOS'!$F$24),'CUSTOS FIXOS'!$L$24,0))</f>
        <v>15</v>
      </c>
      <c r="P29" s="16">
        <f>IF('CUSTOS FIXOS'!$B$23&lt;&gt;"",0,IF(AND((COLUMN()-1)&gt;='CUSTOS FIXOS'!$E$24,(COLUMN()-1)&lt;='CUSTOS FIXOS'!$F$24),'CUSTOS FIXOS'!$L$24,0))</f>
        <v>15</v>
      </c>
      <c r="Q29" s="16">
        <f>IF('CUSTOS FIXOS'!$B$23&lt;&gt;"",0,IF(AND((COLUMN()-1)&gt;='CUSTOS FIXOS'!$E$24,(COLUMN()-1)&lt;='CUSTOS FIXOS'!$F$24),'CUSTOS FIXOS'!$L$24,0))</f>
        <v>15</v>
      </c>
      <c r="R29" s="16">
        <f>IF('CUSTOS FIXOS'!$B$23&lt;&gt;"",0,IF(AND((COLUMN()-1)&gt;='CUSTOS FIXOS'!$E$24,(COLUMN()-1)&lt;='CUSTOS FIXOS'!$F$24),'CUSTOS FIXOS'!$L$24,0))</f>
        <v>15</v>
      </c>
      <c r="S29" s="16">
        <f>IF('CUSTOS FIXOS'!$B$23&lt;&gt;"",0,IF(AND((COLUMN()-1)&gt;='CUSTOS FIXOS'!$E$24,(COLUMN()-1)&lt;='CUSTOS FIXOS'!$F$24),'CUSTOS FIXOS'!$L$24,0))</f>
        <v>15</v>
      </c>
      <c r="T29" s="16">
        <f>IF('CUSTOS FIXOS'!$B$23&lt;&gt;"",0,IF(AND((COLUMN()-1)&gt;='CUSTOS FIXOS'!$E$24,(COLUMN()-1)&lt;='CUSTOS FIXOS'!$F$24),'CUSTOS FIXOS'!$L$24,0))</f>
        <v>15</v>
      </c>
      <c r="U29" s="16">
        <f>IF('CUSTOS FIXOS'!$B$23&lt;&gt;"",0,IF(AND((COLUMN()-1)&gt;='CUSTOS FIXOS'!$E$24,(COLUMN()-1)&lt;='CUSTOS FIXOS'!$F$24),'CUSTOS FIXOS'!$L$24,0))</f>
        <v>15</v>
      </c>
      <c r="V29" s="16">
        <f>IF('CUSTOS FIXOS'!$B$23&lt;&gt;"",0,IF(AND((COLUMN()-1)&gt;='CUSTOS FIXOS'!$E$24,(COLUMN()-1)&lt;='CUSTOS FIXOS'!$F$24),'CUSTOS FIXOS'!$L$24,0))</f>
        <v>15</v>
      </c>
      <c r="W29" s="16">
        <f>IF('CUSTOS FIXOS'!$B$23&lt;&gt;"",0,IF(AND((COLUMN()-1)&gt;='CUSTOS FIXOS'!$E$24,(COLUMN()-1)&lt;='CUSTOS FIXOS'!$F$24),'CUSTOS FIXOS'!$L$24,0))</f>
        <v>15</v>
      </c>
      <c r="X29" s="16">
        <f>IF('CUSTOS FIXOS'!$B$23&lt;&gt;"",0,IF(AND((COLUMN()-1)&gt;='CUSTOS FIXOS'!$E$24,(COLUMN()-1)&lt;='CUSTOS FIXOS'!$F$24),'CUSTOS FIXOS'!$L$24,0))</f>
        <v>15</v>
      </c>
      <c r="Y29" s="16">
        <f>IF('CUSTOS FIXOS'!$B$23&lt;&gt;"",0,IF(AND((COLUMN()-1)&gt;='CUSTOS FIXOS'!$E$24,(COLUMN()-1)&lt;='CUSTOS FIXOS'!$F$24),'CUSTOS FIXOS'!$L$24,0))</f>
        <v>15</v>
      </c>
      <c r="Z29" s="16">
        <f>IF('CUSTOS FIXOS'!$B$23&lt;&gt;"",0,IF(AND((COLUMN()-1)&gt;='CUSTOS FIXOS'!$E$24,(COLUMN()-1)&lt;='CUSTOS FIXOS'!$F$24),'CUSTOS FIXOS'!$L$24,0))</f>
        <v>15</v>
      </c>
      <c r="AA29" s="16">
        <f>IF('CUSTOS FIXOS'!$B$23&lt;&gt;"",0,IF(AND((COLUMN()-1)&gt;='CUSTOS FIXOS'!$E$24,(COLUMN()-1)&lt;='CUSTOS FIXOS'!$F$24),'CUSTOS FIXOS'!$L$24,0))</f>
        <v>15</v>
      </c>
      <c r="AB29" s="16">
        <f>IF('CUSTOS FIXOS'!$B$23&lt;&gt;"",0,IF(AND((COLUMN()-1)&gt;='CUSTOS FIXOS'!$E$24,(COLUMN()-1)&lt;='CUSTOS FIXOS'!$F$24),'CUSTOS FIXOS'!$L$24,0))</f>
        <v>15</v>
      </c>
      <c r="AC29" s="16">
        <f>IF('CUSTOS FIXOS'!$B$23&lt;&gt;"",0,IF(AND((COLUMN()-1)&gt;='CUSTOS FIXOS'!$E$24,(COLUMN()-1)&lt;='CUSTOS FIXOS'!$F$24),'CUSTOS FIXOS'!$L$24,0))</f>
        <v>15</v>
      </c>
      <c r="AD29" s="16">
        <f>IF('CUSTOS FIXOS'!$B$23&lt;&gt;"",0,IF(AND((COLUMN()-1)&gt;='CUSTOS FIXOS'!$E$24,(COLUMN()-1)&lt;='CUSTOS FIXOS'!$F$24),'CUSTOS FIXOS'!$L$24,0))</f>
        <v>15</v>
      </c>
      <c r="AE29" s="16">
        <f>IF('CUSTOS FIXOS'!$B$23&lt;&gt;"",0,IF(AND((COLUMN()-1)&gt;='CUSTOS FIXOS'!$E$24,(COLUMN()-1)&lt;='CUSTOS FIXOS'!$F$24),'CUSTOS FIXOS'!$L$24,0))</f>
        <v>15</v>
      </c>
      <c r="AF29" s="16">
        <f>IF('CUSTOS FIXOS'!$B$23&lt;&gt;"",0,IF(AND((COLUMN()-1)&gt;='CUSTOS FIXOS'!$E$24,(COLUMN()-1)&lt;='CUSTOS FIXOS'!$F$24),'CUSTOS FIXOS'!$L$24,0))</f>
        <v>15</v>
      </c>
      <c r="AG29" s="16">
        <f>IF('CUSTOS FIXOS'!$B$23&lt;&gt;"",0,IF(AND((COLUMN()-1)&gt;='CUSTOS FIXOS'!$E$24,(COLUMN()-1)&lt;='CUSTOS FIXOS'!$F$24),'CUSTOS FIXOS'!$L$24,0))</f>
        <v>15</v>
      </c>
      <c r="AH29" s="16">
        <f>IF('CUSTOS FIXOS'!$B$23&lt;&gt;"",0,IF(AND((COLUMN()-1)&gt;='CUSTOS FIXOS'!$E$24,(COLUMN()-1)&lt;='CUSTOS FIXOS'!$F$24),'CUSTOS FIXOS'!$L$24,0))</f>
        <v>15</v>
      </c>
      <c r="AI29" s="16">
        <f>IF('CUSTOS FIXOS'!$B$23&lt;&gt;"",0,IF(AND((COLUMN()-1)&gt;='CUSTOS FIXOS'!$E$24,(COLUMN()-1)&lt;='CUSTOS FIXOS'!$F$24),'CUSTOS FIXOS'!$L$24,0))</f>
        <v>15</v>
      </c>
      <c r="AJ29" s="16">
        <f>IF('CUSTOS FIXOS'!$B$23&lt;&gt;"",0,IF(AND((COLUMN()-1)&gt;='CUSTOS FIXOS'!$E$24,(COLUMN()-1)&lt;='CUSTOS FIXOS'!$F$24),'CUSTOS FIXOS'!$L$24,0))</f>
        <v>15</v>
      </c>
      <c r="AK29" s="16">
        <f>IF('CUSTOS FIXOS'!$B$23&lt;&gt;"",0,IF(AND((COLUMN()-1)&gt;='CUSTOS FIXOS'!$E$24,(COLUMN()-1)&lt;='CUSTOS FIXOS'!$F$24),'CUSTOS FIXOS'!$L$24,0))</f>
        <v>15</v>
      </c>
      <c r="AL29" s="16">
        <f>IF('CUSTOS FIXOS'!$B$23&lt;&gt;"",0,IF(AND((COLUMN()-1)&gt;='CUSTOS FIXOS'!$E$24,(COLUMN()-1)&lt;='CUSTOS FIXOS'!$F$24),'CUSTOS FIXOS'!$L$24,0))</f>
        <v>15</v>
      </c>
      <c r="AM29" s="16">
        <f>IF('CUSTOS FIXOS'!$B$23&lt;&gt;"",0,IF(AND((COLUMN()-1)&gt;='CUSTOS FIXOS'!$E$24,(COLUMN()-1)&lt;='CUSTOS FIXOS'!$F$24),'CUSTOS FIXOS'!$L$24,0))</f>
        <v>15</v>
      </c>
      <c r="AN29" s="16">
        <f>IF('CUSTOS FIXOS'!$B$23&lt;&gt;"",0,IF(AND((COLUMN()-1)&gt;='CUSTOS FIXOS'!$E$24,(COLUMN()-1)&lt;='CUSTOS FIXOS'!$F$24),'CUSTOS FIXOS'!$L$24,0))</f>
        <v>15</v>
      </c>
      <c r="AO29" s="16">
        <f>IF('CUSTOS FIXOS'!$B$23&lt;&gt;"",0,IF(AND((COLUMN()-1)&gt;='CUSTOS FIXOS'!$E$24,(COLUMN()-1)&lt;='CUSTOS FIXOS'!$F$24),'CUSTOS FIXOS'!$L$24,0))</f>
        <v>15</v>
      </c>
      <c r="AP29" s="16">
        <f>IF('CUSTOS FIXOS'!$B$23&lt;&gt;"",0,IF(AND((COLUMN()-1)&gt;='CUSTOS FIXOS'!$E$24,(COLUMN()-1)&lt;='CUSTOS FIXOS'!$F$24),'CUSTOS FIXOS'!$L$24,0))</f>
        <v>15</v>
      </c>
      <c r="AQ29" s="16">
        <f>IF('CUSTOS FIXOS'!$B$23&lt;&gt;"",0,IF(AND((COLUMN()-1)&gt;='CUSTOS FIXOS'!$E$24,(COLUMN()-1)&lt;='CUSTOS FIXOS'!$F$24),'CUSTOS FIXOS'!$L$24,0))</f>
        <v>15</v>
      </c>
      <c r="AR29" s="16">
        <f>IF('CUSTOS FIXOS'!$B$23&lt;&gt;"",0,IF(AND((COLUMN()-1)&gt;='CUSTOS FIXOS'!$E$24,(COLUMN()-1)&lt;='CUSTOS FIXOS'!$F$24),'CUSTOS FIXOS'!$L$24,0))</f>
        <v>15</v>
      </c>
      <c r="AS29" s="16">
        <f>IF('CUSTOS FIXOS'!$B$23&lt;&gt;"",0,IF(AND((COLUMN()-1)&gt;='CUSTOS FIXOS'!$E$24,(COLUMN()-1)&lt;='CUSTOS FIXOS'!$F$24),'CUSTOS FIXOS'!$L$24,0))</f>
        <v>15</v>
      </c>
      <c r="AT29" s="16">
        <f>IF('CUSTOS FIXOS'!$B$23&lt;&gt;"",0,IF(AND((COLUMN()-1)&gt;='CUSTOS FIXOS'!$E$24,(COLUMN()-1)&lt;='CUSTOS FIXOS'!$F$24),'CUSTOS FIXOS'!$L$24,0))</f>
        <v>15</v>
      </c>
      <c r="AU29" s="16">
        <f>IF('CUSTOS FIXOS'!$B$23&lt;&gt;"",0,IF(AND((COLUMN()-1)&gt;='CUSTOS FIXOS'!$E$24,(COLUMN()-1)&lt;='CUSTOS FIXOS'!$F$24),'CUSTOS FIXOS'!$L$24,0))</f>
        <v>15</v>
      </c>
      <c r="AV29" s="16">
        <f>IF('CUSTOS FIXOS'!$B$23&lt;&gt;"",0,IF(AND((COLUMN()-1)&gt;='CUSTOS FIXOS'!$E$24,(COLUMN()-1)&lt;='CUSTOS FIXOS'!$F$24),'CUSTOS FIXOS'!$L$24,0))</f>
        <v>15</v>
      </c>
      <c r="AW29" s="16">
        <f>IF('CUSTOS FIXOS'!$B$23&lt;&gt;"",0,IF(AND((COLUMN()-1)&gt;='CUSTOS FIXOS'!$E$24,(COLUMN()-1)&lt;='CUSTOS FIXOS'!$F$24),'CUSTOS FIXOS'!$L$24,0))</f>
        <v>15</v>
      </c>
      <c r="AX29" s="16">
        <f>IF('CUSTOS FIXOS'!$B$23&lt;&gt;"",0,IF(AND((COLUMN()-1)&gt;='CUSTOS FIXOS'!$E$24,(COLUMN()-1)&lt;='CUSTOS FIXOS'!$F$24),'CUSTOS FIXOS'!$L$24,0))</f>
        <v>15</v>
      </c>
      <c r="AY29" s="16">
        <f>IF('CUSTOS FIXOS'!$B$23&lt;&gt;"",0,IF(AND((COLUMN()-1)&gt;='CUSTOS FIXOS'!$E$24,(COLUMN()-1)&lt;='CUSTOS FIXOS'!$F$24),'CUSTOS FIXOS'!$L$24,0))</f>
        <v>15</v>
      </c>
      <c r="AZ29" s="16">
        <f>IF('CUSTOS FIXOS'!$B$23&lt;&gt;"",0,IF(AND((COLUMN()-1)&gt;='CUSTOS FIXOS'!$E$24,(COLUMN()-1)&lt;='CUSTOS FIXOS'!$F$24),'CUSTOS FIXOS'!$L$24,0))</f>
        <v>15</v>
      </c>
      <c r="BA29" s="16">
        <f>IF('CUSTOS FIXOS'!$B$23&lt;&gt;"",0,IF(AND((COLUMN()-1)&gt;='CUSTOS FIXOS'!$E$24,(COLUMN()-1)&lt;='CUSTOS FIXOS'!$F$24),'CUSTOS FIXOS'!$L$24,0))</f>
        <v>15</v>
      </c>
    </row>
    <row r="30" spans="1:53" x14ac:dyDescent="0.35">
      <c r="A30" s="38" t="s">
        <v>182</v>
      </c>
      <c r="B30" s="16">
        <f>IF('CUSTOS FIXOS'!$B$23&lt;&gt;"",0,IF(AND((COLUMN()-1)&gt;='CUSTOS FIXOS'!$E$25,(COLUMN()-1)&lt;='CUSTOS FIXOS'!$F$25),'CUSTOS FIXOS'!$L$25,0))</f>
        <v>0</v>
      </c>
      <c r="C30" s="16">
        <f>IF('CUSTOS FIXOS'!$B$23&lt;&gt;"",0,IF(AND((COLUMN()-1)&gt;='CUSTOS FIXOS'!$E$25,(COLUMN()-1)&lt;='CUSTOS FIXOS'!$F$25),'CUSTOS FIXOS'!$L$25,0))</f>
        <v>0</v>
      </c>
      <c r="D30" s="16">
        <f>IF('CUSTOS FIXOS'!$B$23&lt;&gt;"",0,IF(AND((COLUMN()-1)&gt;='CUSTOS FIXOS'!$E$25,(COLUMN()-1)&lt;='CUSTOS FIXOS'!$F$25),'CUSTOS FIXOS'!$L$25,0))</f>
        <v>0</v>
      </c>
      <c r="E30" s="16">
        <f>IF('CUSTOS FIXOS'!$B$23&lt;&gt;"",0,IF(AND((COLUMN()-1)&gt;='CUSTOS FIXOS'!$E$25,(COLUMN()-1)&lt;='CUSTOS FIXOS'!$F$25),'CUSTOS FIXOS'!$L$25,0))</f>
        <v>0</v>
      </c>
      <c r="F30" s="16">
        <f>IF('CUSTOS FIXOS'!$B$23&lt;&gt;"",0,IF(AND((COLUMN()-1)&gt;='CUSTOS FIXOS'!$E$25,(COLUMN()-1)&lt;='CUSTOS FIXOS'!$F$25),'CUSTOS FIXOS'!$L$25,0))</f>
        <v>0</v>
      </c>
      <c r="G30" s="16">
        <f>IF('CUSTOS FIXOS'!$B$23&lt;&gt;"",0,IF(AND((COLUMN()-1)&gt;='CUSTOS FIXOS'!$E$25,(COLUMN()-1)&lt;='CUSTOS FIXOS'!$F$25),'CUSTOS FIXOS'!$L$25,0))</f>
        <v>0</v>
      </c>
      <c r="H30" s="16">
        <f>IF('CUSTOS FIXOS'!$B$23&lt;&gt;"",0,IF(AND((COLUMN()-1)&gt;='CUSTOS FIXOS'!$E$25,(COLUMN()-1)&lt;='CUSTOS FIXOS'!$F$25),'CUSTOS FIXOS'!$L$25,0))</f>
        <v>0</v>
      </c>
      <c r="I30" s="16">
        <f>IF('CUSTOS FIXOS'!$B$23&lt;&gt;"",0,IF(AND((COLUMN()-1)&gt;='CUSTOS FIXOS'!$E$25,(COLUMN()-1)&lt;='CUSTOS FIXOS'!$F$25),'CUSTOS FIXOS'!$L$25,0))</f>
        <v>0</v>
      </c>
      <c r="J30" s="16">
        <f>IF('CUSTOS FIXOS'!$B$23&lt;&gt;"",0,IF(AND((COLUMN()-1)&gt;='CUSTOS FIXOS'!$E$25,(COLUMN()-1)&lt;='CUSTOS FIXOS'!$F$25),'CUSTOS FIXOS'!$L$25,0))</f>
        <v>0</v>
      </c>
      <c r="K30" s="16">
        <f>IF('CUSTOS FIXOS'!$B$23&lt;&gt;"",0,IF(AND((COLUMN()-1)&gt;='CUSTOS FIXOS'!$E$25,(COLUMN()-1)&lt;='CUSTOS FIXOS'!$F$25),'CUSTOS FIXOS'!$L$25,0))</f>
        <v>0</v>
      </c>
      <c r="L30" s="16">
        <f>IF('CUSTOS FIXOS'!$B$23&lt;&gt;"",0,IF(AND((COLUMN()-1)&gt;='CUSTOS FIXOS'!$E$25,(COLUMN()-1)&lt;='CUSTOS FIXOS'!$F$25),'CUSTOS FIXOS'!$L$25,0))</f>
        <v>0</v>
      </c>
      <c r="M30" s="16">
        <f>IF('CUSTOS FIXOS'!$B$23&lt;&gt;"",0,IF(AND((COLUMN()-1)&gt;='CUSTOS FIXOS'!$E$25,(COLUMN()-1)&lt;='CUSTOS FIXOS'!$F$25),'CUSTOS FIXOS'!$L$25,0))</f>
        <v>0</v>
      </c>
      <c r="N30" s="16">
        <f>IF('CUSTOS FIXOS'!$B$23&lt;&gt;"",0,IF(AND((COLUMN()-1)&gt;='CUSTOS FIXOS'!$E$25,(COLUMN()-1)&lt;='CUSTOS FIXOS'!$F$25),'CUSTOS FIXOS'!$L$25,0))</f>
        <v>0</v>
      </c>
      <c r="O30" s="16">
        <f>IF('CUSTOS FIXOS'!$B$23&lt;&gt;"",0,IF(AND((COLUMN()-1)&gt;='CUSTOS FIXOS'!$E$25,(COLUMN()-1)&lt;='CUSTOS FIXOS'!$F$25),'CUSTOS FIXOS'!$L$25,0))</f>
        <v>0</v>
      </c>
      <c r="P30" s="16">
        <f>IF('CUSTOS FIXOS'!$B$23&lt;&gt;"",0,IF(AND((COLUMN()-1)&gt;='CUSTOS FIXOS'!$E$25,(COLUMN()-1)&lt;='CUSTOS FIXOS'!$F$25),'CUSTOS FIXOS'!$L$25,0))</f>
        <v>0</v>
      </c>
      <c r="Q30" s="16">
        <f>IF('CUSTOS FIXOS'!$B$23&lt;&gt;"",0,IF(AND((COLUMN()-1)&gt;='CUSTOS FIXOS'!$E$25,(COLUMN()-1)&lt;='CUSTOS FIXOS'!$F$25),'CUSTOS FIXOS'!$L$25,0))</f>
        <v>0</v>
      </c>
      <c r="R30" s="16">
        <f>IF('CUSTOS FIXOS'!$B$23&lt;&gt;"",0,IF(AND((COLUMN()-1)&gt;='CUSTOS FIXOS'!$E$25,(COLUMN()-1)&lt;='CUSTOS FIXOS'!$F$25),'CUSTOS FIXOS'!$L$25,0))</f>
        <v>0</v>
      </c>
      <c r="S30" s="16">
        <f>IF('CUSTOS FIXOS'!$B$23&lt;&gt;"",0,IF(AND((COLUMN()-1)&gt;='CUSTOS FIXOS'!$E$25,(COLUMN()-1)&lt;='CUSTOS FIXOS'!$F$25),'CUSTOS FIXOS'!$L$25,0))</f>
        <v>0</v>
      </c>
      <c r="T30" s="16">
        <f>IF('CUSTOS FIXOS'!$B$23&lt;&gt;"",0,IF(AND((COLUMN()-1)&gt;='CUSTOS FIXOS'!$E$25,(COLUMN()-1)&lt;='CUSTOS FIXOS'!$F$25),'CUSTOS FIXOS'!$L$25,0))</f>
        <v>0</v>
      </c>
      <c r="U30" s="16">
        <f>IF('CUSTOS FIXOS'!$B$23&lt;&gt;"",0,IF(AND((COLUMN()-1)&gt;='CUSTOS FIXOS'!$E$25,(COLUMN()-1)&lt;='CUSTOS FIXOS'!$F$25),'CUSTOS FIXOS'!$L$25,0))</f>
        <v>0</v>
      </c>
      <c r="V30" s="16">
        <f>IF('CUSTOS FIXOS'!$B$23&lt;&gt;"",0,IF(AND((COLUMN()-1)&gt;='CUSTOS FIXOS'!$E$25,(COLUMN()-1)&lt;='CUSTOS FIXOS'!$F$25),'CUSTOS FIXOS'!$L$25,0))</f>
        <v>0</v>
      </c>
      <c r="W30" s="16">
        <f>IF('CUSTOS FIXOS'!$B$23&lt;&gt;"",0,IF(AND((COLUMN()-1)&gt;='CUSTOS FIXOS'!$E$25,(COLUMN()-1)&lt;='CUSTOS FIXOS'!$F$25),'CUSTOS FIXOS'!$L$25,0))</f>
        <v>0</v>
      </c>
      <c r="X30" s="16">
        <f>IF('CUSTOS FIXOS'!$B$23&lt;&gt;"",0,IF(AND((COLUMN()-1)&gt;='CUSTOS FIXOS'!$E$25,(COLUMN()-1)&lt;='CUSTOS FIXOS'!$F$25),'CUSTOS FIXOS'!$L$25,0))</f>
        <v>0</v>
      </c>
      <c r="Y30" s="16">
        <f>IF('CUSTOS FIXOS'!$B$23&lt;&gt;"",0,IF(AND((COLUMN()-1)&gt;='CUSTOS FIXOS'!$E$25,(COLUMN()-1)&lt;='CUSTOS FIXOS'!$F$25),'CUSTOS FIXOS'!$L$25,0))</f>
        <v>0</v>
      </c>
      <c r="Z30" s="16">
        <f>IF('CUSTOS FIXOS'!$B$23&lt;&gt;"",0,IF(AND((COLUMN()-1)&gt;='CUSTOS FIXOS'!$E$25,(COLUMN()-1)&lt;='CUSTOS FIXOS'!$F$25),'CUSTOS FIXOS'!$L$25,0))</f>
        <v>0</v>
      </c>
      <c r="AA30" s="16">
        <f>IF('CUSTOS FIXOS'!$B$23&lt;&gt;"",0,IF(AND((COLUMN()-1)&gt;='CUSTOS FIXOS'!$E$25,(COLUMN()-1)&lt;='CUSTOS FIXOS'!$F$25),'CUSTOS FIXOS'!$L$25,0))</f>
        <v>0</v>
      </c>
      <c r="AB30" s="16">
        <f>IF('CUSTOS FIXOS'!$B$23&lt;&gt;"",0,IF(AND((COLUMN()-1)&gt;='CUSTOS FIXOS'!$E$25,(COLUMN()-1)&lt;='CUSTOS FIXOS'!$F$25),'CUSTOS FIXOS'!$L$25,0))</f>
        <v>0</v>
      </c>
      <c r="AC30" s="16">
        <f>IF('CUSTOS FIXOS'!$B$23&lt;&gt;"",0,IF(AND((COLUMN()-1)&gt;='CUSTOS FIXOS'!$E$25,(COLUMN()-1)&lt;='CUSTOS FIXOS'!$F$25),'CUSTOS FIXOS'!$L$25,0))</f>
        <v>0</v>
      </c>
      <c r="AD30" s="16">
        <f>IF('CUSTOS FIXOS'!$B$23&lt;&gt;"",0,IF(AND((COLUMN()-1)&gt;='CUSTOS FIXOS'!$E$25,(COLUMN()-1)&lt;='CUSTOS FIXOS'!$F$25),'CUSTOS FIXOS'!$L$25,0))</f>
        <v>0</v>
      </c>
      <c r="AE30" s="16">
        <f>IF('CUSTOS FIXOS'!$B$23&lt;&gt;"",0,IF(AND((COLUMN()-1)&gt;='CUSTOS FIXOS'!$E$25,(COLUMN()-1)&lt;='CUSTOS FIXOS'!$F$25),'CUSTOS FIXOS'!$L$25,0))</f>
        <v>0</v>
      </c>
      <c r="AF30" s="16">
        <f>IF('CUSTOS FIXOS'!$B$23&lt;&gt;"",0,IF(AND((COLUMN()-1)&gt;='CUSTOS FIXOS'!$E$25,(COLUMN()-1)&lt;='CUSTOS FIXOS'!$F$25),'CUSTOS FIXOS'!$L$25,0))</f>
        <v>0</v>
      </c>
      <c r="AG30" s="16">
        <f>IF('CUSTOS FIXOS'!$B$23&lt;&gt;"",0,IF(AND((COLUMN()-1)&gt;='CUSTOS FIXOS'!$E$25,(COLUMN()-1)&lt;='CUSTOS FIXOS'!$F$25),'CUSTOS FIXOS'!$L$25,0))</f>
        <v>0</v>
      </c>
      <c r="AH30" s="16">
        <f>IF('CUSTOS FIXOS'!$B$23&lt;&gt;"",0,IF(AND((COLUMN()-1)&gt;='CUSTOS FIXOS'!$E$25,(COLUMN()-1)&lt;='CUSTOS FIXOS'!$F$25),'CUSTOS FIXOS'!$L$25,0))</f>
        <v>0</v>
      </c>
      <c r="AI30" s="16">
        <f>IF('CUSTOS FIXOS'!$B$23&lt;&gt;"",0,IF(AND((COLUMN()-1)&gt;='CUSTOS FIXOS'!$E$25,(COLUMN()-1)&lt;='CUSTOS FIXOS'!$F$25),'CUSTOS FIXOS'!$L$25,0))</f>
        <v>0</v>
      </c>
      <c r="AJ30" s="16">
        <f>IF('CUSTOS FIXOS'!$B$23&lt;&gt;"",0,IF(AND((COLUMN()-1)&gt;='CUSTOS FIXOS'!$E$25,(COLUMN()-1)&lt;='CUSTOS FIXOS'!$F$25),'CUSTOS FIXOS'!$L$25,0))</f>
        <v>0</v>
      </c>
      <c r="AK30" s="16">
        <f>IF('CUSTOS FIXOS'!$B$23&lt;&gt;"",0,IF(AND((COLUMN()-1)&gt;='CUSTOS FIXOS'!$E$25,(COLUMN()-1)&lt;='CUSTOS FIXOS'!$F$25),'CUSTOS FIXOS'!$L$25,0))</f>
        <v>0</v>
      </c>
      <c r="AL30" s="16">
        <f>IF('CUSTOS FIXOS'!$B$23&lt;&gt;"",0,IF(AND((COLUMN()-1)&gt;='CUSTOS FIXOS'!$E$25,(COLUMN()-1)&lt;='CUSTOS FIXOS'!$F$25),'CUSTOS FIXOS'!$L$25,0))</f>
        <v>0</v>
      </c>
      <c r="AM30" s="16">
        <f>IF('CUSTOS FIXOS'!$B$23&lt;&gt;"",0,IF(AND((COLUMN()-1)&gt;='CUSTOS FIXOS'!$E$25,(COLUMN()-1)&lt;='CUSTOS FIXOS'!$F$25),'CUSTOS FIXOS'!$L$25,0))</f>
        <v>0</v>
      </c>
      <c r="AN30" s="16">
        <f>IF('CUSTOS FIXOS'!$B$23&lt;&gt;"",0,IF(AND((COLUMN()-1)&gt;='CUSTOS FIXOS'!$E$25,(COLUMN()-1)&lt;='CUSTOS FIXOS'!$F$25),'CUSTOS FIXOS'!$L$25,0))</f>
        <v>0</v>
      </c>
      <c r="AO30" s="16">
        <f>IF('CUSTOS FIXOS'!$B$23&lt;&gt;"",0,IF(AND((COLUMN()-1)&gt;='CUSTOS FIXOS'!$E$25,(COLUMN()-1)&lt;='CUSTOS FIXOS'!$F$25),'CUSTOS FIXOS'!$L$25,0))</f>
        <v>0</v>
      </c>
      <c r="AP30" s="16">
        <f>IF('CUSTOS FIXOS'!$B$23&lt;&gt;"",0,IF(AND((COLUMN()-1)&gt;='CUSTOS FIXOS'!$E$25,(COLUMN()-1)&lt;='CUSTOS FIXOS'!$F$25),'CUSTOS FIXOS'!$L$25,0))</f>
        <v>0</v>
      </c>
      <c r="AQ30" s="16">
        <f>IF('CUSTOS FIXOS'!$B$23&lt;&gt;"",0,IF(AND((COLUMN()-1)&gt;='CUSTOS FIXOS'!$E$25,(COLUMN()-1)&lt;='CUSTOS FIXOS'!$F$25),'CUSTOS FIXOS'!$L$25,0))</f>
        <v>0</v>
      </c>
      <c r="AR30" s="16">
        <f>IF('CUSTOS FIXOS'!$B$23&lt;&gt;"",0,IF(AND((COLUMN()-1)&gt;='CUSTOS FIXOS'!$E$25,(COLUMN()-1)&lt;='CUSTOS FIXOS'!$F$25),'CUSTOS FIXOS'!$L$25,0))</f>
        <v>0</v>
      </c>
      <c r="AS30" s="16">
        <f>IF('CUSTOS FIXOS'!$B$23&lt;&gt;"",0,IF(AND((COLUMN()-1)&gt;='CUSTOS FIXOS'!$E$25,(COLUMN()-1)&lt;='CUSTOS FIXOS'!$F$25),'CUSTOS FIXOS'!$L$25,0))</f>
        <v>0</v>
      </c>
      <c r="AT30" s="16">
        <f>IF('CUSTOS FIXOS'!$B$23&lt;&gt;"",0,IF(AND((COLUMN()-1)&gt;='CUSTOS FIXOS'!$E$25,(COLUMN()-1)&lt;='CUSTOS FIXOS'!$F$25),'CUSTOS FIXOS'!$L$25,0))</f>
        <v>0</v>
      </c>
      <c r="AU30" s="16">
        <f>IF('CUSTOS FIXOS'!$B$23&lt;&gt;"",0,IF(AND((COLUMN()-1)&gt;='CUSTOS FIXOS'!$E$25,(COLUMN()-1)&lt;='CUSTOS FIXOS'!$F$25),'CUSTOS FIXOS'!$L$25,0))</f>
        <v>0</v>
      </c>
      <c r="AV30" s="16">
        <f>IF('CUSTOS FIXOS'!$B$23&lt;&gt;"",0,IF(AND((COLUMN()-1)&gt;='CUSTOS FIXOS'!$E$25,(COLUMN()-1)&lt;='CUSTOS FIXOS'!$F$25),'CUSTOS FIXOS'!$L$25,0))</f>
        <v>0</v>
      </c>
      <c r="AW30" s="16">
        <f>IF('CUSTOS FIXOS'!$B$23&lt;&gt;"",0,IF(AND((COLUMN()-1)&gt;='CUSTOS FIXOS'!$E$25,(COLUMN()-1)&lt;='CUSTOS FIXOS'!$F$25),'CUSTOS FIXOS'!$L$25,0))</f>
        <v>0</v>
      </c>
      <c r="AX30" s="16">
        <f>IF('CUSTOS FIXOS'!$B$23&lt;&gt;"",0,IF(AND((COLUMN()-1)&gt;='CUSTOS FIXOS'!$E$25,(COLUMN()-1)&lt;='CUSTOS FIXOS'!$F$25),'CUSTOS FIXOS'!$L$25,0))</f>
        <v>0</v>
      </c>
      <c r="AY30" s="16">
        <f>IF('CUSTOS FIXOS'!$B$23&lt;&gt;"",0,IF(AND((COLUMN()-1)&gt;='CUSTOS FIXOS'!$E$25,(COLUMN()-1)&lt;='CUSTOS FIXOS'!$F$25),'CUSTOS FIXOS'!$L$25,0))</f>
        <v>0</v>
      </c>
      <c r="AZ30" s="16">
        <f>IF('CUSTOS FIXOS'!$B$23&lt;&gt;"",0,IF(AND((COLUMN()-1)&gt;='CUSTOS FIXOS'!$E$25,(COLUMN()-1)&lt;='CUSTOS FIXOS'!$F$25),'CUSTOS FIXOS'!$L$25,0))</f>
        <v>0</v>
      </c>
      <c r="BA30" s="16">
        <f>IF('CUSTOS FIXOS'!$B$23&lt;&gt;"",0,IF(AND((COLUMN()-1)&gt;='CUSTOS FIXOS'!$E$25,(COLUMN()-1)&lt;='CUSTOS FIXOS'!$F$25),'CUSTOS FIXOS'!$L$25,0))</f>
        <v>0</v>
      </c>
    </row>
    <row r="31" spans="1:53" x14ac:dyDescent="0.35">
      <c r="A31" s="4" t="s">
        <v>215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41">
        <v>0</v>
      </c>
      <c r="AW31" s="41">
        <v>0</v>
      </c>
      <c r="AX31" s="41">
        <v>0</v>
      </c>
      <c r="AY31" s="41">
        <v>0</v>
      </c>
      <c r="AZ31" s="41">
        <v>0</v>
      </c>
      <c r="BA31" s="41">
        <v>0</v>
      </c>
    </row>
    <row r="32" spans="1:53" x14ac:dyDescent="0.35">
      <c r="A32" s="7" t="s">
        <v>216</v>
      </c>
      <c r="B32" s="20">
        <f>IF(B9&lt;&gt;"",B9,SUM(B10:B13))+IF(B14&lt;&gt;"",B14,SUM(B15:B16))+IF(B17&lt;&gt;"",B17,SUM(B18:B19))+IF(B20&lt;&gt;"",B20,B21)+IF(B22&lt;&gt;"",B22,SUM(B23:B24))+IF(B25&lt;&gt;"",B25,SUM(B26:B27))+IF(B28&lt;&gt;"",B28,SUM(B29:B30))+B31</f>
        <v>528.07693177514864</v>
      </c>
      <c r="C32" s="20">
        <f t="shared" ref="C32:BA32" si="1">IF(C9&lt;&gt;"",C9,SUM(C10:C13))+IF(C14&lt;&gt;"",C14,SUM(C15:C16))+IF(C17&lt;&gt;"",C17,SUM(C18:C19))+IF(C20&lt;&gt;"",C20,C21)+IF(C22&lt;&gt;"",C22,SUM(C23:C24))+IF(C25&lt;&gt;"",C25,SUM(C26:C27))+IF(C28&lt;&gt;"",C28,SUM(C29:C30))+C31</f>
        <v>528.07693177514864</v>
      </c>
      <c r="D32" s="20">
        <f t="shared" si="1"/>
        <v>528.07693177514864</v>
      </c>
      <c r="E32" s="20">
        <f t="shared" si="1"/>
        <v>528.07693177514864</v>
      </c>
      <c r="F32" s="20">
        <f t="shared" si="1"/>
        <v>528.07693177514864</v>
      </c>
      <c r="G32" s="20">
        <f t="shared" si="1"/>
        <v>528.07693177514864</v>
      </c>
      <c r="H32" s="20">
        <f t="shared" si="1"/>
        <v>528.07693177514864</v>
      </c>
      <c r="I32" s="20">
        <f t="shared" si="1"/>
        <v>528.07693177514864</v>
      </c>
      <c r="J32" s="20">
        <f t="shared" si="1"/>
        <v>528.07693177514864</v>
      </c>
      <c r="K32" s="20">
        <f t="shared" si="1"/>
        <v>528.07693177514864</v>
      </c>
      <c r="L32" s="20">
        <f t="shared" si="1"/>
        <v>528.07693177514864</v>
      </c>
      <c r="M32" s="20">
        <f t="shared" si="1"/>
        <v>528.07693177514864</v>
      </c>
      <c r="N32" s="20">
        <f t="shared" si="1"/>
        <v>528.07693177514864</v>
      </c>
      <c r="O32" s="20">
        <f t="shared" si="1"/>
        <v>528.07693177514864</v>
      </c>
      <c r="P32" s="20">
        <f t="shared" si="1"/>
        <v>528.07693177514864</v>
      </c>
      <c r="Q32" s="20">
        <f t="shared" si="1"/>
        <v>528.07693177514864</v>
      </c>
      <c r="R32" s="20">
        <f t="shared" si="1"/>
        <v>528.07693177514864</v>
      </c>
      <c r="S32" s="20">
        <f t="shared" si="1"/>
        <v>528.07693177514864</v>
      </c>
      <c r="T32" s="20">
        <f t="shared" si="1"/>
        <v>528.07693177514864</v>
      </c>
      <c r="U32" s="20">
        <f t="shared" si="1"/>
        <v>528.07693177514864</v>
      </c>
      <c r="V32" s="20">
        <f t="shared" si="1"/>
        <v>528.07693177514864</v>
      </c>
      <c r="W32" s="20">
        <f t="shared" si="1"/>
        <v>528.07693177514864</v>
      </c>
      <c r="X32" s="20">
        <f t="shared" si="1"/>
        <v>528.07693177514864</v>
      </c>
      <c r="Y32" s="20">
        <f t="shared" si="1"/>
        <v>528.07693177514864</v>
      </c>
      <c r="Z32" s="20">
        <f t="shared" si="1"/>
        <v>528.07693177514864</v>
      </c>
      <c r="AA32" s="20">
        <f t="shared" si="1"/>
        <v>528.07693177514864</v>
      </c>
      <c r="AB32" s="20">
        <f t="shared" si="1"/>
        <v>528.07693177514864</v>
      </c>
      <c r="AC32" s="20">
        <f t="shared" si="1"/>
        <v>528.07693177514864</v>
      </c>
      <c r="AD32" s="20">
        <f t="shared" si="1"/>
        <v>528.07693177514864</v>
      </c>
      <c r="AE32" s="20">
        <f t="shared" si="1"/>
        <v>528.07693177514864</v>
      </c>
      <c r="AF32" s="20">
        <f t="shared" si="1"/>
        <v>528.07693177514864</v>
      </c>
      <c r="AG32" s="20">
        <f t="shared" si="1"/>
        <v>528.07693177514864</v>
      </c>
      <c r="AH32" s="20">
        <f t="shared" si="1"/>
        <v>528.07693177514864</v>
      </c>
      <c r="AI32" s="20">
        <f t="shared" si="1"/>
        <v>528.07693177514864</v>
      </c>
      <c r="AJ32" s="20">
        <f t="shared" si="1"/>
        <v>528.07693177514864</v>
      </c>
      <c r="AK32" s="20">
        <f t="shared" si="1"/>
        <v>528.07693177514864</v>
      </c>
      <c r="AL32" s="20">
        <f t="shared" si="1"/>
        <v>528.07693177514864</v>
      </c>
      <c r="AM32" s="20">
        <f t="shared" si="1"/>
        <v>528.07693177514864</v>
      </c>
      <c r="AN32" s="20">
        <f t="shared" si="1"/>
        <v>528.07693177514864</v>
      </c>
      <c r="AO32" s="20">
        <f t="shared" si="1"/>
        <v>528.07693177514864</v>
      </c>
      <c r="AP32" s="20">
        <f t="shared" si="1"/>
        <v>528.07693177514864</v>
      </c>
      <c r="AQ32" s="20">
        <f t="shared" si="1"/>
        <v>528.07693177514864</v>
      </c>
      <c r="AR32" s="20">
        <f t="shared" si="1"/>
        <v>528.07693177514864</v>
      </c>
      <c r="AS32" s="20">
        <f t="shared" si="1"/>
        <v>528.07693177514864</v>
      </c>
      <c r="AT32" s="20">
        <f t="shared" si="1"/>
        <v>528.07693177514864</v>
      </c>
      <c r="AU32" s="20">
        <f t="shared" si="1"/>
        <v>528.07693177514864</v>
      </c>
      <c r="AV32" s="20">
        <f t="shared" si="1"/>
        <v>528.07693177514864</v>
      </c>
      <c r="AW32" s="20">
        <f t="shared" si="1"/>
        <v>528.07693177514864</v>
      </c>
      <c r="AX32" s="20">
        <f t="shared" si="1"/>
        <v>528.07693177514864</v>
      </c>
      <c r="AY32" s="20">
        <f t="shared" si="1"/>
        <v>528.07693177514864</v>
      </c>
      <c r="AZ32" s="20">
        <f t="shared" si="1"/>
        <v>528.07693177514864</v>
      </c>
      <c r="BA32" s="20">
        <f t="shared" si="1"/>
        <v>528.07693177514864</v>
      </c>
    </row>
    <row r="34" spans="1:53" x14ac:dyDescent="0.35">
      <c r="A34" s="48" t="s">
        <v>217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</row>
    <row r="35" spans="1:53" x14ac:dyDescent="0.35">
      <c r="A35" s="50" t="s">
        <v>411</v>
      </c>
      <c r="B35" s="67" t="str">
        <f>IF(AND((COLUMN()-1)&gt;='CUSTOS VARIÁVEIS'!$E$4,(COLUMN()-1)&lt;='CUSTOS VARIÁVEIS'!$F$4),'CUSTOS VARIÁVEIS'!$L$4,0)</f>
        <v/>
      </c>
      <c r="C35" s="67" t="str">
        <f>IF(AND((COLUMN()-1)&gt;='CUSTOS VARIÁVEIS'!$E$4,(COLUMN()-1)&lt;='CUSTOS VARIÁVEIS'!$F$4),'CUSTOS VARIÁVEIS'!$L$4,0)</f>
        <v/>
      </c>
      <c r="D35" s="67" t="str">
        <f>IF(AND((COLUMN()-1)&gt;='CUSTOS VARIÁVEIS'!$E$4,(COLUMN()-1)&lt;='CUSTOS VARIÁVEIS'!$F$4),'CUSTOS VARIÁVEIS'!$L$4,0)</f>
        <v/>
      </c>
      <c r="E35" s="67" t="str">
        <f>IF(AND((COLUMN()-1)&gt;='CUSTOS VARIÁVEIS'!$E$4,(COLUMN()-1)&lt;='CUSTOS VARIÁVEIS'!$F$4),'CUSTOS VARIÁVEIS'!$L$4,0)</f>
        <v/>
      </c>
      <c r="F35" s="67" t="str">
        <f>IF(AND((COLUMN()-1)&gt;='CUSTOS VARIÁVEIS'!$E$4,(COLUMN()-1)&lt;='CUSTOS VARIÁVEIS'!$F$4),'CUSTOS VARIÁVEIS'!$L$4,0)</f>
        <v/>
      </c>
      <c r="G35" s="67" t="str">
        <f>IF(AND((COLUMN()-1)&gt;='CUSTOS VARIÁVEIS'!$E$4,(COLUMN()-1)&lt;='CUSTOS VARIÁVEIS'!$F$4),'CUSTOS VARIÁVEIS'!$L$4,0)</f>
        <v/>
      </c>
      <c r="H35" s="67" t="str">
        <f>IF(AND((COLUMN()-1)&gt;='CUSTOS VARIÁVEIS'!$E$4,(COLUMN()-1)&lt;='CUSTOS VARIÁVEIS'!$F$4),'CUSTOS VARIÁVEIS'!$L$4,0)</f>
        <v/>
      </c>
      <c r="I35" s="67" t="str">
        <f>IF(AND((COLUMN()-1)&gt;='CUSTOS VARIÁVEIS'!$E$4,(COLUMN()-1)&lt;='CUSTOS VARIÁVEIS'!$F$4),'CUSTOS VARIÁVEIS'!$L$4,0)</f>
        <v/>
      </c>
      <c r="J35" s="67" t="str">
        <f>IF(AND((COLUMN()-1)&gt;='CUSTOS VARIÁVEIS'!$E$4,(COLUMN()-1)&lt;='CUSTOS VARIÁVEIS'!$F$4),'CUSTOS VARIÁVEIS'!$L$4,0)</f>
        <v/>
      </c>
      <c r="K35" s="67" t="str">
        <f>IF(AND((COLUMN()-1)&gt;='CUSTOS VARIÁVEIS'!$E$4,(COLUMN()-1)&lt;='CUSTOS VARIÁVEIS'!$F$4),'CUSTOS VARIÁVEIS'!$L$4,0)</f>
        <v/>
      </c>
      <c r="L35" s="67" t="str">
        <f>IF(AND((COLUMN()-1)&gt;='CUSTOS VARIÁVEIS'!$E$4,(COLUMN()-1)&lt;='CUSTOS VARIÁVEIS'!$F$4),'CUSTOS VARIÁVEIS'!$L$4,0)</f>
        <v/>
      </c>
      <c r="M35" s="67" t="str">
        <f>IF(AND((COLUMN()-1)&gt;='CUSTOS VARIÁVEIS'!$E$4,(COLUMN()-1)&lt;='CUSTOS VARIÁVEIS'!$F$4),'CUSTOS VARIÁVEIS'!$L$4,0)</f>
        <v/>
      </c>
      <c r="N35" s="67" t="str">
        <f>IF(AND((COLUMN()-1)&gt;='CUSTOS VARIÁVEIS'!$E$4,(COLUMN()-1)&lt;='CUSTOS VARIÁVEIS'!$F$4),'CUSTOS VARIÁVEIS'!$L$4,0)</f>
        <v/>
      </c>
      <c r="O35" s="67" t="str">
        <f>IF(AND((COLUMN()-1)&gt;='CUSTOS VARIÁVEIS'!$E$4,(COLUMN()-1)&lt;='CUSTOS VARIÁVEIS'!$F$4),'CUSTOS VARIÁVEIS'!$L$4,0)</f>
        <v/>
      </c>
      <c r="P35" s="67" t="str">
        <f>IF(AND((COLUMN()-1)&gt;='CUSTOS VARIÁVEIS'!$E$4,(COLUMN()-1)&lt;='CUSTOS VARIÁVEIS'!$F$4),'CUSTOS VARIÁVEIS'!$L$4,0)</f>
        <v/>
      </c>
      <c r="Q35" s="67" t="str">
        <f>IF(AND((COLUMN()-1)&gt;='CUSTOS VARIÁVEIS'!$E$4,(COLUMN()-1)&lt;='CUSTOS VARIÁVEIS'!$F$4),'CUSTOS VARIÁVEIS'!$L$4,0)</f>
        <v/>
      </c>
      <c r="R35" s="67" t="str">
        <f>IF(AND((COLUMN()-1)&gt;='CUSTOS VARIÁVEIS'!$E$4,(COLUMN()-1)&lt;='CUSTOS VARIÁVEIS'!$F$4),'CUSTOS VARIÁVEIS'!$L$4,0)</f>
        <v/>
      </c>
      <c r="S35" s="67" t="str">
        <f>IF(AND((COLUMN()-1)&gt;='CUSTOS VARIÁVEIS'!$E$4,(COLUMN()-1)&lt;='CUSTOS VARIÁVEIS'!$F$4),'CUSTOS VARIÁVEIS'!$L$4,0)</f>
        <v/>
      </c>
      <c r="T35" s="67" t="str">
        <f>IF(AND((COLUMN()-1)&gt;='CUSTOS VARIÁVEIS'!$E$4,(COLUMN()-1)&lt;='CUSTOS VARIÁVEIS'!$F$4),'CUSTOS VARIÁVEIS'!$L$4,0)</f>
        <v/>
      </c>
      <c r="U35" s="67" t="str">
        <f>IF(AND((COLUMN()-1)&gt;='CUSTOS VARIÁVEIS'!$E$4,(COLUMN()-1)&lt;='CUSTOS VARIÁVEIS'!$F$4),'CUSTOS VARIÁVEIS'!$L$4,0)</f>
        <v/>
      </c>
      <c r="V35" s="67" t="str">
        <f>IF(AND((COLUMN()-1)&gt;='CUSTOS VARIÁVEIS'!$E$4,(COLUMN()-1)&lt;='CUSTOS VARIÁVEIS'!$F$4),'CUSTOS VARIÁVEIS'!$L$4,0)</f>
        <v/>
      </c>
      <c r="W35" s="67" t="str">
        <f>IF(AND((COLUMN()-1)&gt;='CUSTOS VARIÁVEIS'!$E$4,(COLUMN()-1)&lt;='CUSTOS VARIÁVEIS'!$F$4),'CUSTOS VARIÁVEIS'!$L$4,0)</f>
        <v/>
      </c>
      <c r="X35" s="67" t="str">
        <f>IF(AND((COLUMN()-1)&gt;='CUSTOS VARIÁVEIS'!$E$4,(COLUMN()-1)&lt;='CUSTOS VARIÁVEIS'!$F$4),'CUSTOS VARIÁVEIS'!$L$4,0)</f>
        <v/>
      </c>
      <c r="Y35" s="67" t="str">
        <f>IF(AND((COLUMN()-1)&gt;='CUSTOS VARIÁVEIS'!$E$4,(COLUMN()-1)&lt;='CUSTOS VARIÁVEIS'!$F$4),'CUSTOS VARIÁVEIS'!$L$4,0)</f>
        <v/>
      </c>
      <c r="Z35" s="67" t="str">
        <f>IF(AND((COLUMN()-1)&gt;='CUSTOS VARIÁVEIS'!$E$4,(COLUMN()-1)&lt;='CUSTOS VARIÁVEIS'!$F$4),'CUSTOS VARIÁVEIS'!$L$4,0)</f>
        <v/>
      </c>
      <c r="AA35" s="67" t="str">
        <f>IF(AND((COLUMN()-1)&gt;='CUSTOS VARIÁVEIS'!$E$4,(COLUMN()-1)&lt;='CUSTOS VARIÁVEIS'!$F$4),'CUSTOS VARIÁVEIS'!$L$4,0)</f>
        <v/>
      </c>
      <c r="AB35" s="67" t="str">
        <f>IF(AND((COLUMN()-1)&gt;='CUSTOS VARIÁVEIS'!$E$4,(COLUMN()-1)&lt;='CUSTOS VARIÁVEIS'!$F$4),'CUSTOS VARIÁVEIS'!$L$4,0)</f>
        <v/>
      </c>
      <c r="AC35" s="67" t="str">
        <f>IF(AND((COLUMN()-1)&gt;='CUSTOS VARIÁVEIS'!$E$4,(COLUMN()-1)&lt;='CUSTOS VARIÁVEIS'!$F$4),'CUSTOS VARIÁVEIS'!$L$4,0)</f>
        <v/>
      </c>
      <c r="AD35" s="67" t="str">
        <f>IF(AND((COLUMN()-1)&gt;='CUSTOS VARIÁVEIS'!$E$4,(COLUMN()-1)&lt;='CUSTOS VARIÁVEIS'!$F$4),'CUSTOS VARIÁVEIS'!$L$4,0)</f>
        <v/>
      </c>
      <c r="AE35" s="67" t="str">
        <f>IF(AND((COLUMN()-1)&gt;='CUSTOS VARIÁVEIS'!$E$4,(COLUMN()-1)&lt;='CUSTOS VARIÁVEIS'!$F$4),'CUSTOS VARIÁVEIS'!$L$4,0)</f>
        <v/>
      </c>
      <c r="AF35" s="67" t="str">
        <f>IF(AND((COLUMN()-1)&gt;='CUSTOS VARIÁVEIS'!$E$4,(COLUMN()-1)&lt;='CUSTOS VARIÁVEIS'!$F$4),'CUSTOS VARIÁVEIS'!$L$4,0)</f>
        <v/>
      </c>
      <c r="AG35" s="67" t="str">
        <f>IF(AND((COLUMN()-1)&gt;='CUSTOS VARIÁVEIS'!$E$4,(COLUMN()-1)&lt;='CUSTOS VARIÁVEIS'!$F$4),'CUSTOS VARIÁVEIS'!$L$4,0)</f>
        <v/>
      </c>
      <c r="AH35" s="67" t="str">
        <f>IF(AND((COLUMN()-1)&gt;='CUSTOS VARIÁVEIS'!$E$4,(COLUMN()-1)&lt;='CUSTOS VARIÁVEIS'!$F$4),'CUSTOS VARIÁVEIS'!$L$4,0)</f>
        <v/>
      </c>
      <c r="AI35" s="67" t="str">
        <f>IF(AND((COLUMN()-1)&gt;='CUSTOS VARIÁVEIS'!$E$4,(COLUMN()-1)&lt;='CUSTOS VARIÁVEIS'!$F$4),'CUSTOS VARIÁVEIS'!$L$4,0)</f>
        <v/>
      </c>
      <c r="AJ35" s="67" t="str">
        <f>IF(AND((COLUMN()-1)&gt;='CUSTOS VARIÁVEIS'!$E$4,(COLUMN()-1)&lt;='CUSTOS VARIÁVEIS'!$F$4),'CUSTOS VARIÁVEIS'!$L$4,0)</f>
        <v/>
      </c>
      <c r="AK35" s="67" t="str">
        <f>IF(AND((COLUMN()-1)&gt;='CUSTOS VARIÁVEIS'!$E$4,(COLUMN()-1)&lt;='CUSTOS VARIÁVEIS'!$F$4),'CUSTOS VARIÁVEIS'!$L$4,0)</f>
        <v/>
      </c>
      <c r="AL35" s="67" t="str">
        <f>IF(AND((COLUMN()-1)&gt;='CUSTOS VARIÁVEIS'!$E$4,(COLUMN()-1)&lt;='CUSTOS VARIÁVEIS'!$F$4),'CUSTOS VARIÁVEIS'!$L$4,0)</f>
        <v/>
      </c>
      <c r="AM35" s="67" t="str">
        <f>IF(AND((COLUMN()-1)&gt;='CUSTOS VARIÁVEIS'!$E$4,(COLUMN()-1)&lt;='CUSTOS VARIÁVEIS'!$F$4),'CUSTOS VARIÁVEIS'!$L$4,0)</f>
        <v/>
      </c>
      <c r="AN35" s="67" t="str">
        <f>IF(AND((COLUMN()-1)&gt;='CUSTOS VARIÁVEIS'!$E$4,(COLUMN()-1)&lt;='CUSTOS VARIÁVEIS'!$F$4),'CUSTOS VARIÁVEIS'!$L$4,0)</f>
        <v/>
      </c>
      <c r="AO35" s="67" t="str">
        <f>IF(AND((COLUMN()-1)&gt;='CUSTOS VARIÁVEIS'!$E$4,(COLUMN()-1)&lt;='CUSTOS VARIÁVEIS'!$F$4),'CUSTOS VARIÁVEIS'!$L$4,0)</f>
        <v/>
      </c>
      <c r="AP35" s="67" t="str">
        <f>IF(AND((COLUMN()-1)&gt;='CUSTOS VARIÁVEIS'!$E$4,(COLUMN()-1)&lt;='CUSTOS VARIÁVEIS'!$F$4),'CUSTOS VARIÁVEIS'!$L$4,0)</f>
        <v/>
      </c>
      <c r="AQ35" s="67" t="str">
        <f>IF(AND((COLUMN()-1)&gt;='CUSTOS VARIÁVEIS'!$E$4,(COLUMN()-1)&lt;='CUSTOS VARIÁVEIS'!$F$4),'CUSTOS VARIÁVEIS'!$L$4,0)</f>
        <v/>
      </c>
      <c r="AR35" s="67" t="str">
        <f>IF(AND((COLUMN()-1)&gt;='CUSTOS VARIÁVEIS'!$E$4,(COLUMN()-1)&lt;='CUSTOS VARIÁVEIS'!$F$4),'CUSTOS VARIÁVEIS'!$L$4,0)</f>
        <v/>
      </c>
      <c r="AS35" s="67" t="str">
        <f>IF(AND((COLUMN()-1)&gt;='CUSTOS VARIÁVEIS'!$E$4,(COLUMN()-1)&lt;='CUSTOS VARIÁVEIS'!$F$4),'CUSTOS VARIÁVEIS'!$L$4,0)</f>
        <v/>
      </c>
      <c r="AT35" s="67" t="str">
        <f>IF(AND((COLUMN()-1)&gt;='CUSTOS VARIÁVEIS'!$E$4,(COLUMN()-1)&lt;='CUSTOS VARIÁVEIS'!$F$4),'CUSTOS VARIÁVEIS'!$L$4,0)</f>
        <v/>
      </c>
      <c r="AU35" s="67" t="str">
        <f>IF(AND((COLUMN()-1)&gt;='CUSTOS VARIÁVEIS'!$E$4,(COLUMN()-1)&lt;='CUSTOS VARIÁVEIS'!$F$4),'CUSTOS VARIÁVEIS'!$L$4,0)</f>
        <v/>
      </c>
      <c r="AV35" s="67" t="str">
        <f>IF(AND((COLUMN()-1)&gt;='CUSTOS VARIÁVEIS'!$E$4,(COLUMN()-1)&lt;='CUSTOS VARIÁVEIS'!$F$4),'CUSTOS VARIÁVEIS'!$L$4,0)</f>
        <v/>
      </c>
      <c r="AW35" s="67" t="str">
        <f>IF(AND((COLUMN()-1)&gt;='CUSTOS VARIÁVEIS'!$E$4,(COLUMN()-1)&lt;='CUSTOS VARIÁVEIS'!$F$4),'CUSTOS VARIÁVEIS'!$L$4,0)</f>
        <v/>
      </c>
      <c r="AX35" s="67" t="str">
        <f>IF(AND((COLUMN()-1)&gt;='CUSTOS VARIÁVEIS'!$E$4,(COLUMN()-1)&lt;='CUSTOS VARIÁVEIS'!$F$4),'CUSTOS VARIÁVEIS'!$L$4,0)</f>
        <v/>
      </c>
      <c r="AY35" s="67" t="str">
        <f>IF(AND((COLUMN()-1)&gt;='CUSTOS VARIÁVEIS'!$E$4,(COLUMN()-1)&lt;='CUSTOS VARIÁVEIS'!$F$4),'CUSTOS VARIÁVEIS'!$L$4,0)</f>
        <v/>
      </c>
      <c r="AZ35" s="67" t="str">
        <f>IF(AND((COLUMN()-1)&gt;='CUSTOS VARIÁVEIS'!$E$4,(COLUMN()-1)&lt;='CUSTOS VARIÁVEIS'!$F$4),'CUSTOS VARIÁVEIS'!$L$4,0)</f>
        <v/>
      </c>
      <c r="BA35" s="67" t="str">
        <f>IF(AND((COLUMN()-1)&gt;='CUSTOS VARIÁVEIS'!$E$4,(COLUMN()-1)&lt;='CUSTOS VARIÁVEIS'!$F$4),'CUSTOS VARIÁVEIS'!$L$4,0)</f>
        <v/>
      </c>
    </row>
    <row r="36" spans="1:53" x14ac:dyDescent="0.35">
      <c r="A36" s="38" t="s">
        <v>183</v>
      </c>
      <c r="B36" s="16">
        <f>IF('CUSTOS VARIÁVEIS'!$B$4&lt;&gt;"",0,IF(AND((COLUMN()-1)&gt;='CUSTOS VARIÁVEIS'!$E$5,(COLUMN()-1)&lt;='CUSTOS VARIÁVEIS'!$F$5),'CUSTOS VARIÁVEIS'!$L$5,0))</f>
        <v>100</v>
      </c>
      <c r="C36" s="16">
        <f>IF('CUSTOS VARIÁVEIS'!$B$4&lt;&gt;"",0,IF(AND((COLUMN()-1)&gt;='CUSTOS VARIÁVEIS'!$E$5,(COLUMN()-1)&lt;='CUSTOS VARIÁVEIS'!$F$5),'CUSTOS VARIÁVEIS'!$L$5,0))</f>
        <v>100</v>
      </c>
      <c r="D36" s="16">
        <f>IF('CUSTOS VARIÁVEIS'!$B$4&lt;&gt;"",0,IF(AND((COLUMN()-1)&gt;='CUSTOS VARIÁVEIS'!$E$5,(COLUMN()-1)&lt;='CUSTOS VARIÁVEIS'!$F$5),'CUSTOS VARIÁVEIS'!$L$5,0))</f>
        <v>100</v>
      </c>
      <c r="E36" s="16">
        <f>IF('CUSTOS VARIÁVEIS'!$B$4&lt;&gt;"",0,IF(AND((COLUMN()-1)&gt;='CUSTOS VARIÁVEIS'!$E$5,(COLUMN()-1)&lt;='CUSTOS VARIÁVEIS'!$F$5),'CUSTOS VARIÁVEIS'!$L$5,0))</f>
        <v>100</v>
      </c>
      <c r="F36" s="16">
        <f>IF('CUSTOS VARIÁVEIS'!$B$4&lt;&gt;"",0,IF(AND((COLUMN()-1)&gt;='CUSTOS VARIÁVEIS'!$E$5,(COLUMN()-1)&lt;='CUSTOS VARIÁVEIS'!$F$5),'CUSTOS VARIÁVEIS'!$L$5,0))</f>
        <v>100</v>
      </c>
      <c r="G36" s="16">
        <f>IF('CUSTOS VARIÁVEIS'!$B$4&lt;&gt;"",0,IF(AND((COLUMN()-1)&gt;='CUSTOS VARIÁVEIS'!$E$5,(COLUMN()-1)&lt;='CUSTOS VARIÁVEIS'!$F$5),'CUSTOS VARIÁVEIS'!$L$5,0))</f>
        <v>100</v>
      </c>
      <c r="H36" s="16">
        <f>IF('CUSTOS VARIÁVEIS'!$B$4&lt;&gt;"",0,IF(AND((COLUMN()-1)&gt;='CUSTOS VARIÁVEIS'!$E$5,(COLUMN()-1)&lt;='CUSTOS VARIÁVEIS'!$F$5),'CUSTOS VARIÁVEIS'!$L$5,0))</f>
        <v>100</v>
      </c>
      <c r="I36" s="16">
        <f>IF('CUSTOS VARIÁVEIS'!$B$4&lt;&gt;"",0,IF(AND((COLUMN()-1)&gt;='CUSTOS VARIÁVEIS'!$E$5,(COLUMN()-1)&lt;='CUSTOS VARIÁVEIS'!$F$5),'CUSTOS VARIÁVEIS'!$L$5,0))</f>
        <v>100</v>
      </c>
      <c r="J36" s="16">
        <f>IF('CUSTOS VARIÁVEIS'!$B$4&lt;&gt;"",0,IF(AND((COLUMN()-1)&gt;='CUSTOS VARIÁVEIS'!$E$5,(COLUMN()-1)&lt;='CUSTOS VARIÁVEIS'!$F$5),'CUSTOS VARIÁVEIS'!$L$5,0))</f>
        <v>100</v>
      </c>
      <c r="K36" s="16">
        <f>IF('CUSTOS VARIÁVEIS'!$B$4&lt;&gt;"",0,IF(AND((COLUMN()-1)&gt;='CUSTOS VARIÁVEIS'!$E$5,(COLUMN()-1)&lt;='CUSTOS VARIÁVEIS'!$F$5),'CUSTOS VARIÁVEIS'!$L$5,0))</f>
        <v>100</v>
      </c>
      <c r="L36" s="16">
        <f>IF('CUSTOS VARIÁVEIS'!$B$4&lt;&gt;"",0,IF(AND((COLUMN()-1)&gt;='CUSTOS VARIÁVEIS'!$E$5,(COLUMN()-1)&lt;='CUSTOS VARIÁVEIS'!$F$5),'CUSTOS VARIÁVEIS'!$L$5,0))</f>
        <v>100</v>
      </c>
      <c r="M36" s="16">
        <f>IF('CUSTOS VARIÁVEIS'!$B$4&lt;&gt;"",0,IF(AND((COLUMN()-1)&gt;='CUSTOS VARIÁVEIS'!$E$5,(COLUMN()-1)&lt;='CUSTOS VARIÁVEIS'!$F$5),'CUSTOS VARIÁVEIS'!$L$5,0))</f>
        <v>100</v>
      </c>
      <c r="N36" s="16">
        <f>IF('CUSTOS VARIÁVEIS'!$B$4&lt;&gt;"",0,IF(AND((COLUMN()-1)&gt;='CUSTOS VARIÁVEIS'!$E$5,(COLUMN()-1)&lt;='CUSTOS VARIÁVEIS'!$F$5),'CUSTOS VARIÁVEIS'!$L$5,0))</f>
        <v>100</v>
      </c>
      <c r="O36" s="16">
        <f>IF('CUSTOS VARIÁVEIS'!$B$4&lt;&gt;"",0,IF(AND((COLUMN()-1)&gt;='CUSTOS VARIÁVEIS'!$E$5,(COLUMN()-1)&lt;='CUSTOS VARIÁVEIS'!$F$5),'CUSTOS VARIÁVEIS'!$L$5,0))</f>
        <v>100</v>
      </c>
      <c r="P36" s="16">
        <f>IF('CUSTOS VARIÁVEIS'!$B$4&lt;&gt;"",0,IF(AND((COLUMN()-1)&gt;='CUSTOS VARIÁVEIS'!$E$5,(COLUMN()-1)&lt;='CUSTOS VARIÁVEIS'!$F$5),'CUSTOS VARIÁVEIS'!$L$5,0))</f>
        <v>100</v>
      </c>
      <c r="Q36" s="16">
        <f>IF('CUSTOS VARIÁVEIS'!$B$4&lt;&gt;"",0,IF(AND((COLUMN()-1)&gt;='CUSTOS VARIÁVEIS'!$E$5,(COLUMN()-1)&lt;='CUSTOS VARIÁVEIS'!$F$5),'CUSTOS VARIÁVEIS'!$L$5,0))</f>
        <v>100</v>
      </c>
      <c r="R36" s="16">
        <f>IF('CUSTOS VARIÁVEIS'!$B$4&lt;&gt;"",0,IF(AND((COLUMN()-1)&gt;='CUSTOS VARIÁVEIS'!$E$5,(COLUMN()-1)&lt;='CUSTOS VARIÁVEIS'!$F$5),'CUSTOS VARIÁVEIS'!$L$5,0))</f>
        <v>100</v>
      </c>
      <c r="S36" s="16">
        <f>IF('CUSTOS VARIÁVEIS'!$B$4&lt;&gt;"",0,IF(AND((COLUMN()-1)&gt;='CUSTOS VARIÁVEIS'!$E$5,(COLUMN()-1)&lt;='CUSTOS VARIÁVEIS'!$F$5),'CUSTOS VARIÁVEIS'!$L$5,0))</f>
        <v>100</v>
      </c>
      <c r="T36" s="16">
        <f>IF('CUSTOS VARIÁVEIS'!$B$4&lt;&gt;"",0,IF(AND((COLUMN()-1)&gt;='CUSTOS VARIÁVEIS'!$E$5,(COLUMN()-1)&lt;='CUSTOS VARIÁVEIS'!$F$5),'CUSTOS VARIÁVEIS'!$L$5,0))</f>
        <v>100</v>
      </c>
      <c r="U36" s="16">
        <f>IF('CUSTOS VARIÁVEIS'!$B$4&lt;&gt;"",0,IF(AND((COLUMN()-1)&gt;='CUSTOS VARIÁVEIS'!$E$5,(COLUMN()-1)&lt;='CUSTOS VARIÁVEIS'!$F$5),'CUSTOS VARIÁVEIS'!$L$5,0))</f>
        <v>100</v>
      </c>
      <c r="V36" s="16">
        <f>IF('CUSTOS VARIÁVEIS'!$B$4&lt;&gt;"",0,IF(AND((COLUMN()-1)&gt;='CUSTOS VARIÁVEIS'!$E$5,(COLUMN()-1)&lt;='CUSTOS VARIÁVEIS'!$F$5),'CUSTOS VARIÁVEIS'!$L$5,0))</f>
        <v>100</v>
      </c>
      <c r="W36" s="16">
        <f>IF('CUSTOS VARIÁVEIS'!$B$4&lt;&gt;"",0,IF(AND((COLUMN()-1)&gt;='CUSTOS VARIÁVEIS'!$E$5,(COLUMN()-1)&lt;='CUSTOS VARIÁVEIS'!$F$5),'CUSTOS VARIÁVEIS'!$L$5,0))</f>
        <v>100</v>
      </c>
      <c r="X36" s="16">
        <f>IF('CUSTOS VARIÁVEIS'!$B$4&lt;&gt;"",0,IF(AND((COLUMN()-1)&gt;='CUSTOS VARIÁVEIS'!$E$5,(COLUMN()-1)&lt;='CUSTOS VARIÁVEIS'!$F$5),'CUSTOS VARIÁVEIS'!$L$5,0))</f>
        <v>100</v>
      </c>
      <c r="Y36" s="16">
        <f>IF('CUSTOS VARIÁVEIS'!$B$4&lt;&gt;"",0,IF(AND((COLUMN()-1)&gt;='CUSTOS VARIÁVEIS'!$E$5,(COLUMN()-1)&lt;='CUSTOS VARIÁVEIS'!$F$5),'CUSTOS VARIÁVEIS'!$L$5,0))</f>
        <v>100</v>
      </c>
      <c r="Z36" s="16">
        <f>IF('CUSTOS VARIÁVEIS'!$B$4&lt;&gt;"",0,IF(AND((COLUMN()-1)&gt;='CUSTOS VARIÁVEIS'!$E$5,(COLUMN()-1)&lt;='CUSTOS VARIÁVEIS'!$F$5),'CUSTOS VARIÁVEIS'!$L$5,0))</f>
        <v>100</v>
      </c>
      <c r="AA36" s="16">
        <f>IF('CUSTOS VARIÁVEIS'!$B$4&lt;&gt;"",0,IF(AND((COLUMN()-1)&gt;='CUSTOS VARIÁVEIS'!$E$5,(COLUMN()-1)&lt;='CUSTOS VARIÁVEIS'!$F$5),'CUSTOS VARIÁVEIS'!$L$5,0))</f>
        <v>100</v>
      </c>
      <c r="AB36" s="16">
        <f>IF('CUSTOS VARIÁVEIS'!$B$4&lt;&gt;"",0,IF(AND((COLUMN()-1)&gt;='CUSTOS VARIÁVEIS'!$E$5,(COLUMN()-1)&lt;='CUSTOS VARIÁVEIS'!$F$5),'CUSTOS VARIÁVEIS'!$L$5,0))</f>
        <v>100</v>
      </c>
      <c r="AC36" s="16">
        <f>IF('CUSTOS VARIÁVEIS'!$B$4&lt;&gt;"",0,IF(AND((COLUMN()-1)&gt;='CUSTOS VARIÁVEIS'!$E$5,(COLUMN()-1)&lt;='CUSTOS VARIÁVEIS'!$F$5),'CUSTOS VARIÁVEIS'!$L$5,0))</f>
        <v>100</v>
      </c>
      <c r="AD36" s="16">
        <f>IF('CUSTOS VARIÁVEIS'!$B$4&lt;&gt;"",0,IF(AND((COLUMN()-1)&gt;='CUSTOS VARIÁVEIS'!$E$5,(COLUMN()-1)&lt;='CUSTOS VARIÁVEIS'!$F$5),'CUSTOS VARIÁVEIS'!$L$5,0))</f>
        <v>100</v>
      </c>
      <c r="AE36" s="16">
        <f>IF('CUSTOS VARIÁVEIS'!$B$4&lt;&gt;"",0,IF(AND((COLUMN()-1)&gt;='CUSTOS VARIÁVEIS'!$E$5,(COLUMN()-1)&lt;='CUSTOS VARIÁVEIS'!$F$5),'CUSTOS VARIÁVEIS'!$L$5,0))</f>
        <v>100</v>
      </c>
      <c r="AF36" s="16">
        <f>IF('CUSTOS VARIÁVEIS'!$B$4&lt;&gt;"",0,IF(AND((COLUMN()-1)&gt;='CUSTOS VARIÁVEIS'!$E$5,(COLUMN()-1)&lt;='CUSTOS VARIÁVEIS'!$F$5),'CUSTOS VARIÁVEIS'!$L$5,0))</f>
        <v>100</v>
      </c>
      <c r="AG36" s="16">
        <f>IF('CUSTOS VARIÁVEIS'!$B$4&lt;&gt;"",0,IF(AND((COLUMN()-1)&gt;='CUSTOS VARIÁVEIS'!$E$5,(COLUMN()-1)&lt;='CUSTOS VARIÁVEIS'!$F$5),'CUSTOS VARIÁVEIS'!$L$5,0))</f>
        <v>100</v>
      </c>
      <c r="AH36" s="16">
        <f>IF('CUSTOS VARIÁVEIS'!$B$4&lt;&gt;"",0,IF(AND((COLUMN()-1)&gt;='CUSTOS VARIÁVEIS'!$E$5,(COLUMN()-1)&lt;='CUSTOS VARIÁVEIS'!$F$5),'CUSTOS VARIÁVEIS'!$L$5,0))</f>
        <v>100</v>
      </c>
      <c r="AI36" s="16">
        <f>IF('CUSTOS VARIÁVEIS'!$B$4&lt;&gt;"",0,IF(AND((COLUMN()-1)&gt;='CUSTOS VARIÁVEIS'!$E$5,(COLUMN()-1)&lt;='CUSTOS VARIÁVEIS'!$F$5),'CUSTOS VARIÁVEIS'!$L$5,0))</f>
        <v>100</v>
      </c>
      <c r="AJ36" s="16">
        <f>IF('CUSTOS VARIÁVEIS'!$B$4&lt;&gt;"",0,IF(AND((COLUMN()-1)&gt;='CUSTOS VARIÁVEIS'!$E$5,(COLUMN()-1)&lt;='CUSTOS VARIÁVEIS'!$F$5),'CUSTOS VARIÁVEIS'!$L$5,0))</f>
        <v>100</v>
      </c>
      <c r="AK36" s="16">
        <f>IF('CUSTOS VARIÁVEIS'!$B$4&lt;&gt;"",0,IF(AND((COLUMN()-1)&gt;='CUSTOS VARIÁVEIS'!$E$5,(COLUMN()-1)&lt;='CUSTOS VARIÁVEIS'!$F$5),'CUSTOS VARIÁVEIS'!$L$5,0))</f>
        <v>100</v>
      </c>
      <c r="AL36" s="16">
        <f>IF('CUSTOS VARIÁVEIS'!$B$4&lt;&gt;"",0,IF(AND((COLUMN()-1)&gt;='CUSTOS VARIÁVEIS'!$E$5,(COLUMN()-1)&lt;='CUSTOS VARIÁVEIS'!$F$5),'CUSTOS VARIÁVEIS'!$L$5,0))</f>
        <v>100</v>
      </c>
      <c r="AM36" s="16">
        <f>IF('CUSTOS VARIÁVEIS'!$B$4&lt;&gt;"",0,IF(AND((COLUMN()-1)&gt;='CUSTOS VARIÁVEIS'!$E$5,(COLUMN()-1)&lt;='CUSTOS VARIÁVEIS'!$F$5),'CUSTOS VARIÁVEIS'!$L$5,0))</f>
        <v>100</v>
      </c>
      <c r="AN36" s="16">
        <f>IF('CUSTOS VARIÁVEIS'!$B$4&lt;&gt;"",0,IF(AND((COLUMN()-1)&gt;='CUSTOS VARIÁVEIS'!$E$5,(COLUMN()-1)&lt;='CUSTOS VARIÁVEIS'!$F$5),'CUSTOS VARIÁVEIS'!$L$5,0))</f>
        <v>100</v>
      </c>
      <c r="AO36" s="16">
        <f>IF('CUSTOS VARIÁVEIS'!$B$4&lt;&gt;"",0,IF(AND((COLUMN()-1)&gt;='CUSTOS VARIÁVEIS'!$E$5,(COLUMN()-1)&lt;='CUSTOS VARIÁVEIS'!$F$5),'CUSTOS VARIÁVEIS'!$L$5,0))</f>
        <v>100</v>
      </c>
      <c r="AP36" s="16">
        <f>IF('CUSTOS VARIÁVEIS'!$B$4&lt;&gt;"",0,IF(AND((COLUMN()-1)&gt;='CUSTOS VARIÁVEIS'!$E$5,(COLUMN()-1)&lt;='CUSTOS VARIÁVEIS'!$F$5),'CUSTOS VARIÁVEIS'!$L$5,0))</f>
        <v>100</v>
      </c>
      <c r="AQ36" s="16">
        <f>IF('CUSTOS VARIÁVEIS'!$B$4&lt;&gt;"",0,IF(AND((COLUMN()-1)&gt;='CUSTOS VARIÁVEIS'!$E$5,(COLUMN()-1)&lt;='CUSTOS VARIÁVEIS'!$F$5),'CUSTOS VARIÁVEIS'!$L$5,0))</f>
        <v>100</v>
      </c>
      <c r="AR36" s="16">
        <f>IF('CUSTOS VARIÁVEIS'!$B$4&lt;&gt;"",0,IF(AND((COLUMN()-1)&gt;='CUSTOS VARIÁVEIS'!$E$5,(COLUMN()-1)&lt;='CUSTOS VARIÁVEIS'!$F$5),'CUSTOS VARIÁVEIS'!$L$5,0))</f>
        <v>100</v>
      </c>
      <c r="AS36" s="16">
        <f>IF('CUSTOS VARIÁVEIS'!$B$4&lt;&gt;"",0,IF(AND((COLUMN()-1)&gt;='CUSTOS VARIÁVEIS'!$E$5,(COLUMN()-1)&lt;='CUSTOS VARIÁVEIS'!$F$5),'CUSTOS VARIÁVEIS'!$L$5,0))</f>
        <v>100</v>
      </c>
      <c r="AT36" s="16">
        <f>IF('CUSTOS VARIÁVEIS'!$B$4&lt;&gt;"",0,IF(AND((COLUMN()-1)&gt;='CUSTOS VARIÁVEIS'!$E$5,(COLUMN()-1)&lt;='CUSTOS VARIÁVEIS'!$F$5),'CUSTOS VARIÁVEIS'!$L$5,0))</f>
        <v>100</v>
      </c>
      <c r="AU36" s="16">
        <f>IF('CUSTOS VARIÁVEIS'!$B$4&lt;&gt;"",0,IF(AND((COLUMN()-1)&gt;='CUSTOS VARIÁVEIS'!$E$5,(COLUMN()-1)&lt;='CUSTOS VARIÁVEIS'!$F$5),'CUSTOS VARIÁVEIS'!$L$5,0))</f>
        <v>100</v>
      </c>
      <c r="AV36" s="16">
        <f>IF('CUSTOS VARIÁVEIS'!$B$4&lt;&gt;"",0,IF(AND((COLUMN()-1)&gt;='CUSTOS VARIÁVEIS'!$E$5,(COLUMN()-1)&lt;='CUSTOS VARIÁVEIS'!$F$5),'CUSTOS VARIÁVEIS'!$L$5,0))</f>
        <v>100</v>
      </c>
      <c r="AW36" s="16">
        <f>IF('CUSTOS VARIÁVEIS'!$B$4&lt;&gt;"",0,IF(AND((COLUMN()-1)&gt;='CUSTOS VARIÁVEIS'!$E$5,(COLUMN()-1)&lt;='CUSTOS VARIÁVEIS'!$F$5),'CUSTOS VARIÁVEIS'!$L$5,0))</f>
        <v>100</v>
      </c>
      <c r="AX36" s="16">
        <f>IF('CUSTOS VARIÁVEIS'!$B$4&lt;&gt;"",0,IF(AND((COLUMN()-1)&gt;='CUSTOS VARIÁVEIS'!$E$5,(COLUMN()-1)&lt;='CUSTOS VARIÁVEIS'!$F$5),'CUSTOS VARIÁVEIS'!$L$5,0))</f>
        <v>100</v>
      </c>
      <c r="AY36" s="16">
        <f>IF('CUSTOS VARIÁVEIS'!$B$4&lt;&gt;"",0,IF(AND((COLUMN()-1)&gt;='CUSTOS VARIÁVEIS'!$E$5,(COLUMN()-1)&lt;='CUSTOS VARIÁVEIS'!$F$5),'CUSTOS VARIÁVEIS'!$L$5,0))</f>
        <v>100</v>
      </c>
      <c r="AZ36" s="16">
        <f>IF('CUSTOS VARIÁVEIS'!$B$4&lt;&gt;"",0,IF(AND((COLUMN()-1)&gt;='CUSTOS VARIÁVEIS'!$E$5,(COLUMN()-1)&lt;='CUSTOS VARIÁVEIS'!$F$5),'CUSTOS VARIÁVEIS'!$L$5,0))</f>
        <v>100</v>
      </c>
      <c r="BA36" s="16">
        <f>IF('CUSTOS VARIÁVEIS'!$B$4&lt;&gt;"",0,IF(AND((COLUMN()-1)&gt;='CUSTOS VARIÁVEIS'!$E$5,(COLUMN()-1)&lt;='CUSTOS VARIÁVEIS'!$F$5),'CUSTOS VARIÁVEIS'!$L$5,0))</f>
        <v>100</v>
      </c>
    </row>
    <row r="37" spans="1:53" x14ac:dyDescent="0.35">
      <c r="A37" s="38" t="s">
        <v>185</v>
      </c>
      <c r="B37" s="16">
        <f>IF('CUSTOS VARIÁVEIS'!$B$4&lt;&gt;"",0,IF(AND((COLUMN()-1)&gt;='CUSTOS VARIÁVEIS'!$E$6,(COLUMN()-1)&lt;='CUSTOS VARIÁVEIS'!$F$6),'CUSTOS VARIÁVEIS'!$L$6,0))</f>
        <v>25</v>
      </c>
      <c r="C37" s="16">
        <f>IF('CUSTOS VARIÁVEIS'!$B$4&lt;&gt;"",0,IF(AND((COLUMN()-1)&gt;='CUSTOS VARIÁVEIS'!$E$6,(COLUMN()-1)&lt;='CUSTOS VARIÁVEIS'!$F$6),'CUSTOS VARIÁVEIS'!$L$6,0))</f>
        <v>25</v>
      </c>
      <c r="D37" s="16">
        <f>IF('CUSTOS VARIÁVEIS'!$B$4&lt;&gt;"",0,IF(AND((COLUMN()-1)&gt;='CUSTOS VARIÁVEIS'!$E$6,(COLUMN()-1)&lt;='CUSTOS VARIÁVEIS'!$F$6),'CUSTOS VARIÁVEIS'!$L$6,0))</f>
        <v>25</v>
      </c>
      <c r="E37" s="16">
        <f>IF('CUSTOS VARIÁVEIS'!$B$4&lt;&gt;"",0,IF(AND((COLUMN()-1)&gt;='CUSTOS VARIÁVEIS'!$E$6,(COLUMN()-1)&lt;='CUSTOS VARIÁVEIS'!$F$6),'CUSTOS VARIÁVEIS'!$L$6,0))</f>
        <v>25</v>
      </c>
      <c r="F37" s="16">
        <f>IF('CUSTOS VARIÁVEIS'!$B$4&lt;&gt;"",0,IF(AND((COLUMN()-1)&gt;='CUSTOS VARIÁVEIS'!$E$6,(COLUMN()-1)&lt;='CUSTOS VARIÁVEIS'!$F$6),'CUSTOS VARIÁVEIS'!$L$6,0))</f>
        <v>25</v>
      </c>
      <c r="G37" s="16">
        <f>IF('CUSTOS VARIÁVEIS'!$B$4&lt;&gt;"",0,IF(AND((COLUMN()-1)&gt;='CUSTOS VARIÁVEIS'!$E$6,(COLUMN()-1)&lt;='CUSTOS VARIÁVEIS'!$F$6),'CUSTOS VARIÁVEIS'!$L$6,0))</f>
        <v>25</v>
      </c>
      <c r="H37" s="16">
        <f>IF('CUSTOS VARIÁVEIS'!$B$4&lt;&gt;"",0,IF(AND((COLUMN()-1)&gt;='CUSTOS VARIÁVEIS'!$E$6,(COLUMN()-1)&lt;='CUSTOS VARIÁVEIS'!$F$6),'CUSTOS VARIÁVEIS'!$L$6,0))</f>
        <v>25</v>
      </c>
      <c r="I37" s="16">
        <f>IF('CUSTOS VARIÁVEIS'!$B$4&lt;&gt;"",0,IF(AND((COLUMN()-1)&gt;='CUSTOS VARIÁVEIS'!$E$6,(COLUMN()-1)&lt;='CUSTOS VARIÁVEIS'!$F$6),'CUSTOS VARIÁVEIS'!$L$6,0))</f>
        <v>25</v>
      </c>
      <c r="J37" s="16">
        <f>IF('CUSTOS VARIÁVEIS'!$B$4&lt;&gt;"",0,IF(AND((COLUMN()-1)&gt;='CUSTOS VARIÁVEIS'!$E$6,(COLUMN()-1)&lt;='CUSTOS VARIÁVEIS'!$F$6),'CUSTOS VARIÁVEIS'!$L$6,0))</f>
        <v>25</v>
      </c>
      <c r="K37" s="16">
        <f>IF('CUSTOS VARIÁVEIS'!$B$4&lt;&gt;"",0,IF(AND((COLUMN()-1)&gt;='CUSTOS VARIÁVEIS'!$E$6,(COLUMN()-1)&lt;='CUSTOS VARIÁVEIS'!$F$6),'CUSTOS VARIÁVEIS'!$L$6,0))</f>
        <v>25</v>
      </c>
      <c r="L37" s="16">
        <f>IF('CUSTOS VARIÁVEIS'!$B$4&lt;&gt;"",0,IF(AND((COLUMN()-1)&gt;='CUSTOS VARIÁVEIS'!$E$6,(COLUMN()-1)&lt;='CUSTOS VARIÁVEIS'!$F$6),'CUSTOS VARIÁVEIS'!$L$6,0))</f>
        <v>25</v>
      </c>
      <c r="M37" s="16">
        <f>IF('CUSTOS VARIÁVEIS'!$B$4&lt;&gt;"",0,IF(AND((COLUMN()-1)&gt;='CUSTOS VARIÁVEIS'!$E$6,(COLUMN()-1)&lt;='CUSTOS VARIÁVEIS'!$F$6),'CUSTOS VARIÁVEIS'!$L$6,0))</f>
        <v>25</v>
      </c>
      <c r="N37" s="16">
        <f>IF('CUSTOS VARIÁVEIS'!$B$4&lt;&gt;"",0,IF(AND((COLUMN()-1)&gt;='CUSTOS VARIÁVEIS'!$E$6,(COLUMN()-1)&lt;='CUSTOS VARIÁVEIS'!$F$6),'CUSTOS VARIÁVEIS'!$L$6,0))</f>
        <v>25</v>
      </c>
      <c r="O37" s="16">
        <f>IF('CUSTOS VARIÁVEIS'!$B$4&lt;&gt;"",0,IF(AND((COLUMN()-1)&gt;='CUSTOS VARIÁVEIS'!$E$6,(COLUMN()-1)&lt;='CUSTOS VARIÁVEIS'!$F$6),'CUSTOS VARIÁVEIS'!$L$6,0))</f>
        <v>25</v>
      </c>
      <c r="P37" s="16">
        <f>IF('CUSTOS VARIÁVEIS'!$B$4&lt;&gt;"",0,IF(AND((COLUMN()-1)&gt;='CUSTOS VARIÁVEIS'!$E$6,(COLUMN()-1)&lt;='CUSTOS VARIÁVEIS'!$F$6),'CUSTOS VARIÁVEIS'!$L$6,0))</f>
        <v>25</v>
      </c>
      <c r="Q37" s="16">
        <f>IF('CUSTOS VARIÁVEIS'!$B$4&lt;&gt;"",0,IF(AND((COLUMN()-1)&gt;='CUSTOS VARIÁVEIS'!$E$6,(COLUMN()-1)&lt;='CUSTOS VARIÁVEIS'!$F$6),'CUSTOS VARIÁVEIS'!$L$6,0))</f>
        <v>25</v>
      </c>
      <c r="R37" s="16">
        <f>IF('CUSTOS VARIÁVEIS'!$B$4&lt;&gt;"",0,IF(AND((COLUMN()-1)&gt;='CUSTOS VARIÁVEIS'!$E$6,(COLUMN()-1)&lt;='CUSTOS VARIÁVEIS'!$F$6),'CUSTOS VARIÁVEIS'!$L$6,0))</f>
        <v>25</v>
      </c>
      <c r="S37" s="16">
        <f>IF('CUSTOS VARIÁVEIS'!$B$4&lt;&gt;"",0,IF(AND((COLUMN()-1)&gt;='CUSTOS VARIÁVEIS'!$E$6,(COLUMN()-1)&lt;='CUSTOS VARIÁVEIS'!$F$6),'CUSTOS VARIÁVEIS'!$L$6,0))</f>
        <v>25</v>
      </c>
      <c r="T37" s="16">
        <f>IF('CUSTOS VARIÁVEIS'!$B$4&lt;&gt;"",0,IF(AND((COLUMN()-1)&gt;='CUSTOS VARIÁVEIS'!$E$6,(COLUMN()-1)&lt;='CUSTOS VARIÁVEIS'!$F$6),'CUSTOS VARIÁVEIS'!$L$6,0))</f>
        <v>25</v>
      </c>
      <c r="U37" s="16">
        <f>IF('CUSTOS VARIÁVEIS'!$B$4&lt;&gt;"",0,IF(AND((COLUMN()-1)&gt;='CUSTOS VARIÁVEIS'!$E$6,(COLUMN()-1)&lt;='CUSTOS VARIÁVEIS'!$F$6),'CUSTOS VARIÁVEIS'!$L$6,0))</f>
        <v>25</v>
      </c>
      <c r="V37" s="16">
        <f>IF('CUSTOS VARIÁVEIS'!$B$4&lt;&gt;"",0,IF(AND((COLUMN()-1)&gt;='CUSTOS VARIÁVEIS'!$E$6,(COLUMN()-1)&lt;='CUSTOS VARIÁVEIS'!$F$6),'CUSTOS VARIÁVEIS'!$L$6,0))</f>
        <v>25</v>
      </c>
      <c r="W37" s="16">
        <f>IF('CUSTOS VARIÁVEIS'!$B$4&lt;&gt;"",0,IF(AND((COLUMN()-1)&gt;='CUSTOS VARIÁVEIS'!$E$6,(COLUMN()-1)&lt;='CUSTOS VARIÁVEIS'!$F$6),'CUSTOS VARIÁVEIS'!$L$6,0))</f>
        <v>25</v>
      </c>
      <c r="X37" s="16">
        <f>IF('CUSTOS VARIÁVEIS'!$B$4&lt;&gt;"",0,IF(AND((COLUMN()-1)&gt;='CUSTOS VARIÁVEIS'!$E$6,(COLUMN()-1)&lt;='CUSTOS VARIÁVEIS'!$F$6),'CUSTOS VARIÁVEIS'!$L$6,0))</f>
        <v>25</v>
      </c>
      <c r="Y37" s="16">
        <f>IF('CUSTOS VARIÁVEIS'!$B$4&lt;&gt;"",0,IF(AND((COLUMN()-1)&gt;='CUSTOS VARIÁVEIS'!$E$6,(COLUMN()-1)&lt;='CUSTOS VARIÁVEIS'!$F$6),'CUSTOS VARIÁVEIS'!$L$6,0))</f>
        <v>25</v>
      </c>
      <c r="Z37" s="16">
        <f>IF('CUSTOS VARIÁVEIS'!$B$4&lt;&gt;"",0,IF(AND((COLUMN()-1)&gt;='CUSTOS VARIÁVEIS'!$E$6,(COLUMN()-1)&lt;='CUSTOS VARIÁVEIS'!$F$6),'CUSTOS VARIÁVEIS'!$L$6,0))</f>
        <v>25</v>
      </c>
      <c r="AA37" s="16">
        <f>IF('CUSTOS VARIÁVEIS'!$B$4&lt;&gt;"",0,IF(AND((COLUMN()-1)&gt;='CUSTOS VARIÁVEIS'!$E$6,(COLUMN()-1)&lt;='CUSTOS VARIÁVEIS'!$F$6),'CUSTOS VARIÁVEIS'!$L$6,0))</f>
        <v>25</v>
      </c>
      <c r="AB37" s="16">
        <f>IF('CUSTOS VARIÁVEIS'!$B$4&lt;&gt;"",0,IF(AND((COLUMN()-1)&gt;='CUSTOS VARIÁVEIS'!$E$6,(COLUMN()-1)&lt;='CUSTOS VARIÁVEIS'!$F$6),'CUSTOS VARIÁVEIS'!$L$6,0))</f>
        <v>25</v>
      </c>
      <c r="AC37" s="16">
        <f>IF('CUSTOS VARIÁVEIS'!$B$4&lt;&gt;"",0,IF(AND((COLUMN()-1)&gt;='CUSTOS VARIÁVEIS'!$E$6,(COLUMN()-1)&lt;='CUSTOS VARIÁVEIS'!$F$6),'CUSTOS VARIÁVEIS'!$L$6,0))</f>
        <v>25</v>
      </c>
      <c r="AD37" s="16">
        <f>IF('CUSTOS VARIÁVEIS'!$B$4&lt;&gt;"",0,IF(AND((COLUMN()-1)&gt;='CUSTOS VARIÁVEIS'!$E$6,(COLUMN()-1)&lt;='CUSTOS VARIÁVEIS'!$F$6),'CUSTOS VARIÁVEIS'!$L$6,0))</f>
        <v>25</v>
      </c>
      <c r="AE37" s="16">
        <f>IF('CUSTOS VARIÁVEIS'!$B$4&lt;&gt;"",0,IF(AND((COLUMN()-1)&gt;='CUSTOS VARIÁVEIS'!$E$6,(COLUMN()-1)&lt;='CUSTOS VARIÁVEIS'!$F$6),'CUSTOS VARIÁVEIS'!$L$6,0))</f>
        <v>25</v>
      </c>
      <c r="AF37" s="16">
        <f>IF('CUSTOS VARIÁVEIS'!$B$4&lt;&gt;"",0,IF(AND((COLUMN()-1)&gt;='CUSTOS VARIÁVEIS'!$E$6,(COLUMN()-1)&lt;='CUSTOS VARIÁVEIS'!$F$6),'CUSTOS VARIÁVEIS'!$L$6,0))</f>
        <v>25</v>
      </c>
      <c r="AG37" s="16">
        <f>IF('CUSTOS VARIÁVEIS'!$B$4&lt;&gt;"",0,IF(AND((COLUMN()-1)&gt;='CUSTOS VARIÁVEIS'!$E$6,(COLUMN()-1)&lt;='CUSTOS VARIÁVEIS'!$F$6),'CUSTOS VARIÁVEIS'!$L$6,0))</f>
        <v>25</v>
      </c>
      <c r="AH37" s="16">
        <f>IF('CUSTOS VARIÁVEIS'!$B$4&lt;&gt;"",0,IF(AND((COLUMN()-1)&gt;='CUSTOS VARIÁVEIS'!$E$6,(COLUMN()-1)&lt;='CUSTOS VARIÁVEIS'!$F$6),'CUSTOS VARIÁVEIS'!$L$6,0))</f>
        <v>25</v>
      </c>
      <c r="AI37" s="16">
        <f>IF('CUSTOS VARIÁVEIS'!$B$4&lt;&gt;"",0,IF(AND((COLUMN()-1)&gt;='CUSTOS VARIÁVEIS'!$E$6,(COLUMN()-1)&lt;='CUSTOS VARIÁVEIS'!$F$6),'CUSTOS VARIÁVEIS'!$L$6,0))</f>
        <v>25</v>
      </c>
      <c r="AJ37" s="16">
        <f>IF('CUSTOS VARIÁVEIS'!$B$4&lt;&gt;"",0,IF(AND((COLUMN()-1)&gt;='CUSTOS VARIÁVEIS'!$E$6,(COLUMN()-1)&lt;='CUSTOS VARIÁVEIS'!$F$6),'CUSTOS VARIÁVEIS'!$L$6,0))</f>
        <v>25</v>
      </c>
      <c r="AK37" s="16">
        <f>IF('CUSTOS VARIÁVEIS'!$B$4&lt;&gt;"",0,IF(AND((COLUMN()-1)&gt;='CUSTOS VARIÁVEIS'!$E$6,(COLUMN()-1)&lt;='CUSTOS VARIÁVEIS'!$F$6),'CUSTOS VARIÁVEIS'!$L$6,0))</f>
        <v>25</v>
      </c>
      <c r="AL37" s="16">
        <f>IF('CUSTOS VARIÁVEIS'!$B$4&lt;&gt;"",0,IF(AND((COLUMN()-1)&gt;='CUSTOS VARIÁVEIS'!$E$6,(COLUMN()-1)&lt;='CUSTOS VARIÁVEIS'!$F$6),'CUSTOS VARIÁVEIS'!$L$6,0))</f>
        <v>25</v>
      </c>
      <c r="AM37" s="16">
        <f>IF('CUSTOS VARIÁVEIS'!$B$4&lt;&gt;"",0,IF(AND((COLUMN()-1)&gt;='CUSTOS VARIÁVEIS'!$E$6,(COLUMN()-1)&lt;='CUSTOS VARIÁVEIS'!$F$6),'CUSTOS VARIÁVEIS'!$L$6,0))</f>
        <v>25</v>
      </c>
      <c r="AN37" s="16">
        <f>IF('CUSTOS VARIÁVEIS'!$B$4&lt;&gt;"",0,IF(AND((COLUMN()-1)&gt;='CUSTOS VARIÁVEIS'!$E$6,(COLUMN()-1)&lt;='CUSTOS VARIÁVEIS'!$F$6),'CUSTOS VARIÁVEIS'!$L$6,0))</f>
        <v>25</v>
      </c>
      <c r="AO37" s="16">
        <f>IF('CUSTOS VARIÁVEIS'!$B$4&lt;&gt;"",0,IF(AND((COLUMN()-1)&gt;='CUSTOS VARIÁVEIS'!$E$6,(COLUMN()-1)&lt;='CUSTOS VARIÁVEIS'!$F$6),'CUSTOS VARIÁVEIS'!$L$6,0))</f>
        <v>25</v>
      </c>
      <c r="AP37" s="16">
        <f>IF('CUSTOS VARIÁVEIS'!$B$4&lt;&gt;"",0,IF(AND((COLUMN()-1)&gt;='CUSTOS VARIÁVEIS'!$E$6,(COLUMN()-1)&lt;='CUSTOS VARIÁVEIS'!$F$6),'CUSTOS VARIÁVEIS'!$L$6,0))</f>
        <v>25</v>
      </c>
      <c r="AQ37" s="16">
        <f>IF('CUSTOS VARIÁVEIS'!$B$4&lt;&gt;"",0,IF(AND((COLUMN()-1)&gt;='CUSTOS VARIÁVEIS'!$E$6,(COLUMN()-1)&lt;='CUSTOS VARIÁVEIS'!$F$6),'CUSTOS VARIÁVEIS'!$L$6,0))</f>
        <v>25</v>
      </c>
      <c r="AR37" s="16">
        <f>IF('CUSTOS VARIÁVEIS'!$B$4&lt;&gt;"",0,IF(AND((COLUMN()-1)&gt;='CUSTOS VARIÁVEIS'!$E$6,(COLUMN()-1)&lt;='CUSTOS VARIÁVEIS'!$F$6),'CUSTOS VARIÁVEIS'!$L$6,0))</f>
        <v>25</v>
      </c>
      <c r="AS37" s="16">
        <f>IF('CUSTOS VARIÁVEIS'!$B$4&lt;&gt;"",0,IF(AND((COLUMN()-1)&gt;='CUSTOS VARIÁVEIS'!$E$6,(COLUMN()-1)&lt;='CUSTOS VARIÁVEIS'!$F$6),'CUSTOS VARIÁVEIS'!$L$6,0))</f>
        <v>25</v>
      </c>
      <c r="AT37" s="16">
        <f>IF('CUSTOS VARIÁVEIS'!$B$4&lt;&gt;"",0,IF(AND((COLUMN()-1)&gt;='CUSTOS VARIÁVEIS'!$E$6,(COLUMN()-1)&lt;='CUSTOS VARIÁVEIS'!$F$6),'CUSTOS VARIÁVEIS'!$L$6,0))</f>
        <v>25</v>
      </c>
      <c r="AU37" s="16">
        <f>IF('CUSTOS VARIÁVEIS'!$B$4&lt;&gt;"",0,IF(AND((COLUMN()-1)&gt;='CUSTOS VARIÁVEIS'!$E$6,(COLUMN()-1)&lt;='CUSTOS VARIÁVEIS'!$F$6),'CUSTOS VARIÁVEIS'!$L$6,0))</f>
        <v>25</v>
      </c>
      <c r="AV37" s="16">
        <f>IF('CUSTOS VARIÁVEIS'!$B$4&lt;&gt;"",0,IF(AND((COLUMN()-1)&gt;='CUSTOS VARIÁVEIS'!$E$6,(COLUMN()-1)&lt;='CUSTOS VARIÁVEIS'!$F$6),'CUSTOS VARIÁVEIS'!$L$6,0))</f>
        <v>25</v>
      </c>
      <c r="AW37" s="16">
        <f>IF('CUSTOS VARIÁVEIS'!$B$4&lt;&gt;"",0,IF(AND((COLUMN()-1)&gt;='CUSTOS VARIÁVEIS'!$E$6,(COLUMN()-1)&lt;='CUSTOS VARIÁVEIS'!$F$6),'CUSTOS VARIÁVEIS'!$L$6,0))</f>
        <v>25</v>
      </c>
      <c r="AX37" s="16">
        <f>IF('CUSTOS VARIÁVEIS'!$B$4&lt;&gt;"",0,IF(AND((COLUMN()-1)&gt;='CUSTOS VARIÁVEIS'!$E$6,(COLUMN()-1)&lt;='CUSTOS VARIÁVEIS'!$F$6),'CUSTOS VARIÁVEIS'!$L$6,0))</f>
        <v>25</v>
      </c>
      <c r="AY37" s="16">
        <f>IF('CUSTOS VARIÁVEIS'!$B$4&lt;&gt;"",0,IF(AND((COLUMN()-1)&gt;='CUSTOS VARIÁVEIS'!$E$6,(COLUMN()-1)&lt;='CUSTOS VARIÁVEIS'!$F$6),'CUSTOS VARIÁVEIS'!$L$6,0))</f>
        <v>25</v>
      </c>
      <c r="AZ37" s="16">
        <f>IF('CUSTOS VARIÁVEIS'!$B$4&lt;&gt;"",0,IF(AND((COLUMN()-1)&gt;='CUSTOS VARIÁVEIS'!$E$6,(COLUMN()-1)&lt;='CUSTOS VARIÁVEIS'!$F$6),'CUSTOS VARIÁVEIS'!$L$6,0))</f>
        <v>25</v>
      </c>
      <c r="BA37" s="16">
        <f>IF('CUSTOS VARIÁVEIS'!$B$4&lt;&gt;"",0,IF(AND((COLUMN()-1)&gt;='CUSTOS VARIÁVEIS'!$E$6,(COLUMN()-1)&lt;='CUSTOS VARIÁVEIS'!$F$6),'CUSTOS VARIÁVEIS'!$L$6,0))</f>
        <v>25</v>
      </c>
    </row>
    <row r="38" spans="1:53" x14ac:dyDescent="0.35">
      <c r="A38" s="38" t="s">
        <v>187</v>
      </c>
      <c r="B38" s="16">
        <f>IF('CUSTOS VARIÁVEIS'!$B$4&lt;&gt;"",0,IF(AND((COLUMN()-1)&gt;='CUSTOS VARIÁVEIS'!$E$7,(COLUMN()-1)&lt;='CUSTOS VARIÁVEIS'!$F$7),'CUSTOS VARIÁVEIS'!$L$7,0))</f>
        <v>30</v>
      </c>
      <c r="C38" s="16">
        <f>IF('CUSTOS VARIÁVEIS'!$B$4&lt;&gt;"",0,IF(AND((COLUMN()-1)&gt;='CUSTOS VARIÁVEIS'!$E$7,(COLUMN()-1)&lt;='CUSTOS VARIÁVEIS'!$F$7),'CUSTOS VARIÁVEIS'!$L$7,0))</f>
        <v>30</v>
      </c>
      <c r="D38" s="16">
        <f>IF('CUSTOS VARIÁVEIS'!$B$4&lt;&gt;"",0,IF(AND((COLUMN()-1)&gt;='CUSTOS VARIÁVEIS'!$E$7,(COLUMN()-1)&lt;='CUSTOS VARIÁVEIS'!$F$7),'CUSTOS VARIÁVEIS'!$L$7,0))</f>
        <v>30</v>
      </c>
      <c r="E38" s="16">
        <f>IF('CUSTOS VARIÁVEIS'!$B$4&lt;&gt;"",0,IF(AND((COLUMN()-1)&gt;='CUSTOS VARIÁVEIS'!$E$7,(COLUMN()-1)&lt;='CUSTOS VARIÁVEIS'!$F$7),'CUSTOS VARIÁVEIS'!$L$7,0))</f>
        <v>30</v>
      </c>
      <c r="F38" s="16">
        <f>IF('CUSTOS VARIÁVEIS'!$B$4&lt;&gt;"",0,IF(AND((COLUMN()-1)&gt;='CUSTOS VARIÁVEIS'!$E$7,(COLUMN()-1)&lt;='CUSTOS VARIÁVEIS'!$F$7),'CUSTOS VARIÁVEIS'!$L$7,0))</f>
        <v>30</v>
      </c>
      <c r="G38" s="16">
        <f>IF('CUSTOS VARIÁVEIS'!$B$4&lt;&gt;"",0,IF(AND((COLUMN()-1)&gt;='CUSTOS VARIÁVEIS'!$E$7,(COLUMN()-1)&lt;='CUSTOS VARIÁVEIS'!$F$7),'CUSTOS VARIÁVEIS'!$L$7,0))</f>
        <v>30</v>
      </c>
      <c r="H38" s="16">
        <f>IF('CUSTOS VARIÁVEIS'!$B$4&lt;&gt;"",0,IF(AND((COLUMN()-1)&gt;='CUSTOS VARIÁVEIS'!$E$7,(COLUMN()-1)&lt;='CUSTOS VARIÁVEIS'!$F$7),'CUSTOS VARIÁVEIS'!$L$7,0))</f>
        <v>30</v>
      </c>
      <c r="I38" s="16">
        <f>IF('CUSTOS VARIÁVEIS'!$B$4&lt;&gt;"",0,IF(AND((COLUMN()-1)&gt;='CUSTOS VARIÁVEIS'!$E$7,(COLUMN()-1)&lt;='CUSTOS VARIÁVEIS'!$F$7),'CUSTOS VARIÁVEIS'!$L$7,0))</f>
        <v>30</v>
      </c>
      <c r="J38" s="16">
        <f>IF('CUSTOS VARIÁVEIS'!$B$4&lt;&gt;"",0,IF(AND((COLUMN()-1)&gt;='CUSTOS VARIÁVEIS'!$E$7,(COLUMN()-1)&lt;='CUSTOS VARIÁVEIS'!$F$7),'CUSTOS VARIÁVEIS'!$L$7,0))</f>
        <v>30</v>
      </c>
      <c r="K38" s="16">
        <f>IF('CUSTOS VARIÁVEIS'!$B$4&lt;&gt;"",0,IF(AND((COLUMN()-1)&gt;='CUSTOS VARIÁVEIS'!$E$7,(COLUMN()-1)&lt;='CUSTOS VARIÁVEIS'!$F$7),'CUSTOS VARIÁVEIS'!$L$7,0))</f>
        <v>30</v>
      </c>
      <c r="L38" s="16">
        <f>IF('CUSTOS VARIÁVEIS'!$B$4&lt;&gt;"",0,IF(AND((COLUMN()-1)&gt;='CUSTOS VARIÁVEIS'!$E$7,(COLUMN()-1)&lt;='CUSTOS VARIÁVEIS'!$F$7),'CUSTOS VARIÁVEIS'!$L$7,0))</f>
        <v>30</v>
      </c>
      <c r="M38" s="16">
        <f>IF('CUSTOS VARIÁVEIS'!$B$4&lt;&gt;"",0,IF(AND((COLUMN()-1)&gt;='CUSTOS VARIÁVEIS'!$E$7,(COLUMN()-1)&lt;='CUSTOS VARIÁVEIS'!$F$7),'CUSTOS VARIÁVEIS'!$L$7,0))</f>
        <v>30</v>
      </c>
      <c r="N38" s="16">
        <f>IF('CUSTOS VARIÁVEIS'!$B$4&lt;&gt;"",0,IF(AND((COLUMN()-1)&gt;='CUSTOS VARIÁVEIS'!$E$7,(COLUMN()-1)&lt;='CUSTOS VARIÁVEIS'!$F$7),'CUSTOS VARIÁVEIS'!$L$7,0))</f>
        <v>30</v>
      </c>
      <c r="O38" s="16">
        <f>IF('CUSTOS VARIÁVEIS'!$B$4&lt;&gt;"",0,IF(AND((COLUMN()-1)&gt;='CUSTOS VARIÁVEIS'!$E$7,(COLUMN()-1)&lt;='CUSTOS VARIÁVEIS'!$F$7),'CUSTOS VARIÁVEIS'!$L$7,0))</f>
        <v>30</v>
      </c>
      <c r="P38" s="16">
        <f>IF('CUSTOS VARIÁVEIS'!$B$4&lt;&gt;"",0,IF(AND((COLUMN()-1)&gt;='CUSTOS VARIÁVEIS'!$E$7,(COLUMN()-1)&lt;='CUSTOS VARIÁVEIS'!$F$7),'CUSTOS VARIÁVEIS'!$L$7,0))</f>
        <v>30</v>
      </c>
      <c r="Q38" s="16">
        <f>IF('CUSTOS VARIÁVEIS'!$B$4&lt;&gt;"",0,IF(AND((COLUMN()-1)&gt;='CUSTOS VARIÁVEIS'!$E$7,(COLUMN()-1)&lt;='CUSTOS VARIÁVEIS'!$F$7),'CUSTOS VARIÁVEIS'!$L$7,0))</f>
        <v>30</v>
      </c>
      <c r="R38" s="16">
        <f>IF('CUSTOS VARIÁVEIS'!$B$4&lt;&gt;"",0,IF(AND((COLUMN()-1)&gt;='CUSTOS VARIÁVEIS'!$E$7,(COLUMN()-1)&lt;='CUSTOS VARIÁVEIS'!$F$7),'CUSTOS VARIÁVEIS'!$L$7,0))</f>
        <v>30</v>
      </c>
      <c r="S38" s="16">
        <f>IF('CUSTOS VARIÁVEIS'!$B$4&lt;&gt;"",0,IF(AND((COLUMN()-1)&gt;='CUSTOS VARIÁVEIS'!$E$7,(COLUMN()-1)&lt;='CUSTOS VARIÁVEIS'!$F$7),'CUSTOS VARIÁVEIS'!$L$7,0))</f>
        <v>30</v>
      </c>
      <c r="T38" s="16">
        <f>IF('CUSTOS VARIÁVEIS'!$B$4&lt;&gt;"",0,IF(AND((COLUMN()-1)&gt;='CUSTOS VARIÁVEIS'!$E$7,(COLUMN()-1)&lt;='CUSTOS VARIÁVEIS'!$F$7),'CUSTOS VARIÁVEIS'!$L$7,0))</f>
        <v>30</v>
      </c>
      <c r="U38" s="16">
        <f>IF('CUSTOS VARIÁVEIS'!$B$4&lt;&gt;"",0,IF(AND((COLUMN()-1)&gt;='CUSTOS VARIÁVEIS'!$E$7,(COLUMN()-1)&lt;='CUSTOS VARIÁVEIS'!$F$7),'CUSTOS VARIÁVEIS'!$L$7,0))</f>
        <v>30</v>
      </c>
      <c r="V38" s="16">
        <f>IF('CUSTOS VARIÁVEIS'!$B$4&lt;&gt;"",0,IF(AND((COLUMN()-1)&gt;='CUSTOS VARIÁVEIS'!$E$7,(COLUMN()-1)&lt;='CUSTOS VARIÁVEIS'!$F$7),'CUSTOS VARIÁVEIS'!$L$7,0))</f>
        <v>30</v>
      </c>
      <c r="W38" s="16">
        <f>IF('CUSTOS VARIÁVEIS'!$B$4&lt;&gt;"",0,IF(AND((COLUMN()-1)&gt;='CUSTOS VARIÁVEIS'!$E$7,(COLUMN()-1)&lt;='CUSTOS VARIÁVEIS'!$F$7),'CUSTOS VARIÁVEIS'!$L$7,0))</f>
        <v>30</v>
      </c>
      <c r="X38" s="16">
        <f>IF('CUSTOS VARIÁVEIS'!$B$4&lt;&gt;"",0,IF(AND((COLUMN()-1)&gt;='CUSTOS VARIÁVEIS'!$E$7,(COLUMN()-1)&lt;='CUSTOS VARIÁVEIS'!$F$7),'CUSTOS VARIÁVEIS'!$L$7,0))</f>
        <v>30</v>
      </c>
      <c r="Y38" s="16">
        <f>IF('CUSTOS VARIÁVEIS'!$B$4&lt;&gt;"",0,IF(AND((COLUMN()-1)&gt;='CUSTOS VARIÁVEIS'!$E$7,(COLUMN()-1)&lt;='CUSTOS VARIÁVEIS'!$F$7),'CUSTOS VARIÁVEIS'!$L$7,0))</f>
        <v>30</v>
      </c>
      <c r="Z38" s="16">
        <f>IF('CUSTOS VARIÁVEIS'!$B$4&lt;&gt;"",0,IF(AND((COLUMN()-1)&gt;='CUSTOS VARIÁVEIS'!$E$7,(COLUMN()-1)&lt;='CUSTOS VARIÁVEIS'!$F$7),'CUSTOS VARIÁVEIS'!$L$7,0))</f>
        <v>30</v>
      </c>
      <c r="AA38" s="16">
        <f>IF('CUSTOS VARIÁVEIS'!$B$4&lt;&gt;"",0,IF(AND((COLUMN()-1)&gt;='CUSTOS VARIÁVEIS'!$E$7,(COLUMN()-1)&lt;='CUSTOS VARIÁVEIS'!$F$7),'CUSTOS VARIÁVEIS'!$L$7,0))</f>
        <v>30</v>
      </c>
      <c r="AB38" s="16">
        <f>IF('CUSTOS VARIÁVEIS'!$B$4&lt;&gt;"",0,IF(AND((COLUMN()-1)&gt;='CUSTOS VARIÁVEIS'!$E$7,(COLUMN()-1)&lt;='CUSTOS VARIÁVEIS'!$F$7),'CUSTOS VARIÁVEIS'!$L$7,0))</f>
        <v>30</v>
      </c>
      <c r="AC38" s="16">
        <f>IF('CUSTOS VARIÁVEIS'!$B$4&lt;&gt;"",0,IF(AND((COLUMN()-1)&gt;='CUSTOS VARIÁVEIS'!$E$7,(COLUMN()-1)&lt;='CUSTOS VARIÁVEIS'!$F$7),'CUSTOS VARIÁVEIS'!$L$7,0))</f>
        <v>30</v>
      </c>
      <c r="AD38" s="16">
        <f>IF('CUSTOS VARIÁVEIS'!$B$4&lt;&gt;"",0,IF(AND((COLUMN()-1)&gt;='CUSTOS VARIÁVEIS'!$E$7,(COLUMN()-1)&lt;='CUSTOS VARIÁVEIS'!$F$7),'CUSTOS VARIÁVEIS'!$L$7,0))</f>
        <v>30</v>
      </c>
      <c r="AE38" s="16">
        <f>IF('CUSTOS VARIÁVEIS'!$B$4&lt;&gt;"",0,IF(AND((COLUMN()-1)&gt;='CUSTOS VARIÁVEIS'!$E$7,(COLUMN()-1)&lt;='CUSTOS VARIÁVEIS'!$F$7),'CUSTOS VARIÁVEIS'!$L$7,0))</f>
        <v>30</v>
      </c>
      <c r="AF38" s="16">
        <f>IF('CUSTOS VARIÁVEIS'!$B$4&lt;&gt;"",0,IF(AND((COLUMN()-1)&gt;='CUSTOS VARIÁVEIS'!$E$7,(COLUMN()-1)&lt;='CUSTOS VARIÁVEIS'!$F$7),'CUSTOS VARIÁVEIS'!$L$7,0))</f>
        <v>30</v>
      </c>
      <c r="AG38" s="16">
        <f>IF('CUSTOS VARIÁVEIS'!$B$4&lt;&gt;"",0,IF(AND((COLUMN()-1)&gt;='CUSTOS VARIÁVEIS'!$E$7,(COLUMN()-1)&lt;='CUSTOS VARIÁVEIS'!$F$7),'CUSTOS VARIÁVEIS'!$L$7,0))</f>
        <v>30</v>
      </c>
      <c r="AH38" s="16">
        <f>IF('CUSTOS VARIÁVEIS'!$B$4&lt;&gt;"",0,IF(AND((COLUMN()-1)&gt;='CUSTOS VARIÁVEIS'!$E$7,(COLUMN()-1)&lt;='CUSTOS VARIÁVEIS'!$F$7),'CUSTOS VARIÁVEIS'!$L$7,0))</f>
        <v>30</v>
      </c>
      <c r="AI38" s="16">
        <f>IF('CUSTOS VARIÁVEIS'!$B$4&lt;&gt;"",0,IF(AND((COLUMN()-1)&gt;='CUSTOS VARIÁVEIS'!$E$7,(COLUMN()-1)&lt;='CUSTOS VARIÁVEIS'!$F$7),'CUSTOS VARIÁVEIS'!$L$7,0))</f>
        <v>30</v>
      </c>
      <c r="AJ38" s="16">
        <f>IF('CUSTOS VARIÁVEIS'!$B$4&lt;&gt;"",0,IF(AND((COLUMN()-1)&gt;='CUSTOS VARIÁVEIS'!$E$7,(COLUMN()-1)&lt;='CUSTOS VARIÁVEIS'!$F$7),'CUSTOS VARIÁVEIS'!$L$7,0))</f>
        <v>30</v>
      </c>
      <c r="AK38" s="16">
        <f>IF('CUSTOS VARIÁVEIS'!$B$4&lt;&gt;"",0,IF(AND((COLUMN()-1)&gt;='CUSTOS VARIÁVEIS'!$E$7,(COLUMN()-1)&lt;='CUSTOS VARIÁVEIS'!$F$7),'CUSTOS VARIÁVEIS'!$L$7,0))</f>
        <v>30</v>
      </c>
      <c r="AL38" s="16">
        <f>IF('CUSTOS VARIÁVEIS'!$B$4&lt;&gt;"",0,IF(AND((COLUMN()-1)&gt;='CUSTOS VARIÁVEIS'!$E$7,(COLUMN()-1)&lt;='CUSTOS VARIÁVEIS'!$F$7),'CUSTOS VARIÁVEIS'!$L$7,0))</f>
        <v>30</v>
      </c>
      <c r="AM38" s="16">
        <f>IF('CUSTOS VARIÁVEIS'!$B$4&lt;&gt;"",0,IF(AND((COLUMN()-1)&gt;='CUSTOS VARIÁVEIS'!$E$7,(COLUMN()-1)&lt;='CUSTOS VARIÁVEIS'!$F$7),'CUSTOS VARIÁVEIS'!$L$7,0))</f>
        <v>30</v>
      </c>
      <c r="AN38" s="16">
        <f>IF('CUSTOS VARIÁVEIS'!$B$4&lt;&gt;"",0,IF(AND((COLUMN()-1)&gt;='CUSTOS VARIÁVEIS'!$E$7,(COLUMN()-1)&lt;='CUSTOS VARIÁVEIS'!$F$7),'CUSTOS VARIÁVEIS'!$L$7,0))</f>
        <v>30</v>
      </c>
      <c r="AO38" s="16">
        <f>IF('CUSTOS VARIÁVEIS'!$B$4&lt;&gt;"",0,IF(AND((COLUMN()-1)&gt;='CUSTOS VARIÁVEIS'!$E$7,(COLUMN()-1)&lt;='CUSTOS VARIÁVEIS'!$F$7),'CUSTOS VARIÁVEIS'!$L$7,0))</f>
        <v>30</v>
      </c>
      <c r="AP38" s="16">
        <f>IF('CUSTOS VARIÁVEIS'!$B$4&lt;&gt;"",0,IF(AND((COLUMN()-1)&gt;='CUSTOS VARIÁVEIS'!$E$7,(COLUMN()-1)&lt;='CUSTOS VARIÁVEIS'!$F$7),'CUSTOS VARIÁVEIS'!$L$7,0))</f>
        <v>30</v>
      </c>
      <c r="AQ38" s="16">
        <f>IF('CUSTOS VARIÁVEIS'!$B$4&lt;&gt;"",0,IF(AND((COLUMN()-1)&gt;='CUSTOS VARIÁVEIS'!$E$7,(COLUMN()-1)&lt;='CUSTOS VARIÁVEIS'!$F$7),'CUSTOS VARIÁVEIS'!$L$7,0))</f>
        <v>30</v>
      </c>
      <c r="AR38" s="16">
        <f>IF('CUSTOS VARIÁVEIS'!$B$4&lt;&gt;"",0,IF(AND((COLUMN()-1)&gt;='CUSTOS VARIÁVEIS'!$E$7,(COLUMN()-1)&lt;='CUSTOS VARIÁVEIS'!$F$7),'CUSTOS VARIÁVEIS'!$L$7,0))</f>
        <v>30</v>
      </c>
      <c r="AS38" s="16">
        <f>IF('CUSTOS VARIÁVEIS'!$B$4&lt;&gt;"",0,IF(AND((COLUMN()-1)&gt;='CUSTOS VARIÁVEIS'!$E$7,(COLUMN()-1)&lt;='CUSTOS VARIÁVEIS'!$F$7),'CUSTOS VARIÁVEIS'!$L$7,0))</f>
        <v>30</v>
      </c>
      <c r="AT38" s="16">
        <f>IF('CUSTOS VARIÁVEIS'!$B$4&lt;&gt;"",0,IF(AND((COLUMN()-1)&gt;='CUSTOS VARIÁVEIS'!$E$7,(COLUMN()-1)&lt;='CUSTOS VARIÁVEIS'!$F$7),'CUSTOS VARIÁVEIS'!$L$7,0))</f>
        <v>30</v>
      </c>
      <c r="AU38" s="16">
        <f>IF('CUSTOS VARIÁVEIS'!$B$4&lt;&gt;"",0,IF(AND((COLUMN()-1)&gt;='CUSTOS VARIÁVEIS'!$E$7,(COLUMN()-1)&lt;='CUSTOS VARIÁVEIS'!$F$7),'CUSTOS VARIÁVEIS'!$L$7,0))</f>
        <v>30</v>
      </c>
      <c r="AV38" s="16">
        <f>IF('CUSTOS VARIÁVEIS'!$B$4&lt;&gt;"",0,IF(AND((COLUMN()-1)&gt;='CUSTOS VARIÁVEIS'!$E$7,(COLUMN()-1)&lt;='CUSTOS VARIÁVEIS'!$F$7),'CUSTOS VARIÁVEIS'!$L$7,0))</f>
        <v>30</v>
      </c>
      <c r="AW38" s="16">
        <f>IF('CUSTOS VARIÁVEIS'!$B$4&lt;&gt;"",0,IF(AND((COLUMN()-1)&gt;='CUSTOS VARIÁVEIS'!$E$7,(COLUMN()-1)&lt;='CUSTOS VARIÁVEIS'!$F$7),'CUSTOS VARIÁVEIS'!$L$7,0))</f>
        <v>30</v>
      </c>
      <c r="AX38" s="16">
        <f>IF('CUSTOS VARIÁVEIS'!$B$4&lt;&gt;"",0,IF(AND((COLUMN()-1)&gt;='CUSTOS VARIÁVEIS'!$E$7,(COLUMN()-1)&lt;='CUSTOS VARIÁVEIS'!$F$7),'CUSTOS VARIÁVEIS'!$L$7,0))</f>
        <v>30</v>
      </c>
      <c r="AY38" s="16">
        <f>IF('CUSTOS VARIÁVEIS'!$B$4&lt;&gt;"",0,IF(AND((COLUMN()-1)&gt;='CUSTOS VARIÁVEIS'!$E$7,(COLUMN()-1)&lt;='CUSTOS VARIÁVEIS'!$F$7),'CUSTOS VARIÁVEIS'!$L$7,0))</f>
        <v>30</v>
      </c>
      <c r="AZ38" s="16">
        <f>IF('CUSTOS VARIÁVEIS'!$B$4&lt;&gt;"",0,IF(AND((COLUMN()-1)&gt;='CUSTOS VARIÁVEIS'!$E$7,(COLUMN()-1)&lt;='CUSTOS VARIÁVEIS'!$F$7),'CUSTOS VARIÁVEIS'!$L$7,0))</f>
        <v>30</v>
      </c>
      <c r="BA38" s="16">
        <f>IF('CUSTOS VARIÁVEIS'!$B$4&lt;&gt;"",0,IF(AND((COLUMN()-1)&gt;='CUSTOS VARIÁVEIS'!$E$7,(COLUMN()-1)&lt;='CUSTOS VARIÁVEIS'!$F$7),'CUSTOS VARIÁVEIS'!$L$7,0))</f>
        <v>30</v>
      </c>
    </row>
    <row r="39" spans="1:53" x14ac:dyDescent="0.35">
      <c r="A39" s="38" t="s">
        <v>189</v>
      </c>
      <c r="B39" s="16">
        <f>IF('CUSTOS VARIÁVEIS'!$B$4&lt;&gt;"",0,IF(AND((COLUMN()-1)&gt;='CUSTOS VARIÁVEIS'!$E$8,(COLUMN()-1)&lt;='CUSTOS VARIÁVEIS'!$F$8),'CUSTOS VARIÁVEIS'!$L$8,0))</f>
        <v>20</v>
      </c>
      <c r="C39" s="16">
        <f>IF('CUSTOS VARIÁVEIS'!$B$4&lt;&gt;"",0,IF(AND((COLUMN()-1)&gt;='CUSTOS VARIÁVEIS'!$E$8,(COLUMN()-1)&lt;='CUSTOS VARIÁVEIS'!$F$8),'CUSTOS VARIÁVEIS'!$L$8,0))</f>
        <v>20</v>
      </c>
      <c r="D39" s="16">
        <f>IF('CUSTOS VARIÁVEIS'!$B$4&lt;&gt;"",0,IF(AND((COLUMN()-1)&gt;='CUSTOS VARIÁVEIS'!$E$8,(COLUMN()-1)&lt;='CUSTOS VARIÁVEIS'!$F$8),'CUSTOS VARIÁVEIS'!$L$8,0))</f>
        <v>20</v>
      </c>
      <c r="E39" s="16">
        <f>IF('CUSTOS VARIÁVEIS'!$B$4&lt;&gt;"",0,IF(AND((COLUMN()-1)&gt;='CUSTOS VARIÁVEIS'!$E$8,(COLUMN()-1)&lt;='CUSTOS VARIÁVEIS'!$F$8),'CUSTOS VARIÁVEIS'!$L$8,0))</f>
        <v>20</v>
      </c>
      <c r="F39" s="16">
        <f>IF('CUSTOS VARIÁVEIS'!$B$4&lt;&gt;"",0,IF(AND((COLUMN()-1)&gt;='CUSTOS VARIÁVEIS'!$E$8,(COLUMN()-1)&lt;='CUSTOS VARIÁVEIS'!$F$8),'CUSTOS VARIÁVEIS'!$L$8,0))</f>
        <v>20</v>
      </c>
      <c r="G39" s="16">
        <f>IF('CUSTOS VARIÁVEIS'!$B$4&lt;&gt;"",0,IF(AND((COLUMN()-1)&gt;='CUSTOS VARIÁVEIS'!$E$8,(COLUMN()-1)&lt;='CUSTOS VARIÁVEIS'!$F$8),'CUSTOS VARIÁVEIS'!$L$8,0))</f>
        <v>20</v>
      </c>
      <c r="H39" s="16">
        <f>IF('CUSTOS VARIÁVEIS'!$B$4&lt;&gt;"",0,IF(AND((COLUMN()-1)&gt;='CUSTOS VARIÁVEIS'!$E$8,(COLUMN()-1)&lt;='CUSTOS VARIÁVEIS'!$F$8),'CUSTOS VARIÁVEIS'!$L$8,0))</f>
        <v>20</v>
      </c>
      <c r="I39" s="16">
        <f>IF('CUSTOS VARIÁVEIS'!$B$4&lt;&gt;"",0,IF(AND((COLUMN()-1)&gt;='CUSTOS VARIÁVEIS'!$E$8,(COLUMN()-1)&lt;='CUSTOS VARIÁVEIS'!$F$8),'CUSTOS VARIÁVEIS'!$L$8,0))</f>
        <v>20</v>
      </c>
      <c r="J39" s="16">
        <f>IF('CUSTOS VARIÁVEIS'!$B$4&lt;&gt;"",0,IF(AND((COLUMN()-1)&gt;='CUSTOS VARIÁVEIS'!$E$8,(COLUMN()-1)&lt;='CUSTOS VARIÁVEIS'!$F$8),'CUSTOS VARIÁVEIS'!$L$8,0))</f>
        <v>20</v>
      </c>
      <c r="K39" s="16">
        <f>IF('CUSTOS VARIÁVEIS'!$B$4&lt;&gt;"",0,IF(AND((COLUMN()-1)&gt;='CUSTOS VARIÁVEIS'!$E$8,(COLUMN()-1)&lt;='CUSTOS VARIÁVEIS'!$F$8),'CUSTOS VARIÁVEIS'!$L$8,0))</f>
        <v>20</v>
      </c>
      <c r="L39" s="16">
        <f>IF('CUSTOS VARIÁVEIS'!$B$4&lt;&gt;"",0,IF(AND((COLUMN()-1)&gt;='CUSTOS VARIÁVEIS'!$E$8,(COLUMN()-1)&lt;='CUSTOS VARIÁVEIS'!$F$8),'CUSTOS VARIÁVEIS'!$L$8,0))</f>
        <v>20</v>
      </c>
      <c r="M39" s="16">
        <f>IF('CUSTOS VARIÁVEIS'!$B$4&lt;&gt;"",0,IF(AND((COLUMN()-1)&gt;='CUSTOS VARIÁVEIS'!$E$8,(COLUMN()-1)&lt;='CUSTOS VARIÁVEIS'!$F$8),'CUSTOS VARIÁVEIS'!$L$8,0))</f>
        <v>20</v>
      </c>
      <c r="N39" s="16">
        <f>IF('CUSTOS VARIÁVEIS'!$B$4&lt;&gt;"",0,IF(AND((COLUMN()-1)&gt;='CUSTOS VARIÁVEIS'!$E$8,(COLUMN()-1)&lt;='CUSTOS VARIÁVEIS'!$F$8),'CUSTOS VARIÁVEIS'!$L$8,0))</f>
        <v>20</v>
      </c>
      <c r="O39" s="16">
        <f>IF('CUSTOS VARIÁVEIS'!$B$4&lt;&gt;"",0,IF(AND((COLUMN()-1)&gt;='CUSTOS VARIÁVEIS'!$E$8,(COLUMN()-1)&lt;='CUSTOS VARIÁVEIS'!$F$8),'CUSTOS VARIÁVEIS'!$L$8,0))</f>
        <v>20</v>
      </c>
      <c r="P39" s="16">
        <f>IF('CUSTOS VARIÁVEIS'!$B$4&lt;&gt;"",0,IF(AND((COLUMN()-1)&gt;='CUSTOS VARIÁVEIS'!$E$8,(COLUMN()-1)&lt;='CUSTOS VARIÁVEIS'!$F$8),'CUSTOS VARIÁVEIS'!$L$8,0))</f>
        <v>20</v>
      </c>
      <c r="Q39" s="16">
        <f>IF('CUSTOS VARIÁVEIS'!$B$4&lt;&gt;"",0,IF(AND((COLUMN()-1)&gt;='CUSTOS VARIÁVEIS'!$E$8,(COLUMN()-1)&lt;='CUSTOS VARIÁVEIS'!$F$8),'CUSTOS VARIÁVEIS'!$L$8,0))</f>
        <v>20</v>
      </c>
      <c r="R39" s="16">
        <f>IF('CUSTOS VARIÁVEIS'!$B$4&lt;&gt;"",0,IF(AND((COLUMN()-1)&gt;='CUSTOS VARIÁVEIS'!$E$8,(COLUMN()-1)&lt;='CUSTOS VARIÁVEIS'!$F$8),'CUSTOS VARIÁVEIS'!$L$8,0))</f>
        <v>20</v>
      </c>
      <c r="S39" s="16">
        <f>IF('CUSTOS VARIÁVEIS'!$B$4&lt;&gt;"",0,IF(AND((COLUMN()-1)&gt;='CUSTOS VARIÁVEIS'!$E$8,(COLUMN()-1)&lt;='CUSTOS VARIÁVEIS'!$F$8),'CUSTOS VARIÁVEIS'!$L$8,0))</f>
        <v>20</v>
      </c>
      <c r="T39" s="16">
        <f>IF('CUSTOS VARIÁVEIS'!$B$4&lt;&gt;"",0,IF(AND((COLUMN()-1)&gt;='CUSTOS VARIÁVEIS'!$E$8,(COLUMN()-1)&lt;='CUSTOS VARIÁVEIS'!$F$8),'CUSTOS VARIÁVEIS'!$L$8,0))</f>
        <v>20</v>
      </c>
      <c r="U39" s="16">
        <f>IF('CUSTOS VARIÁVEIS'!$B$4&lt;&gt;"",0,IF(AND((COLUMN()-1)&gt;='CUSTOS VARIÁVEIS'!$E$8,(COLUMN()-1)&lt;='CUSTOS VARIÁVEIS'!$F$8),'CUSTOS VARIÁVEIS'!$L$8,0))</f>
        <v>20</v>
      </c>
      <c r="V39" s="16">
        <f>IF('CUSTOS VARIÁVEIS'!$B$4&lt;&gt;"",0,IF(AND((COLUMN()-1)&gt;='CUSTOS VARIÁVEIS'!$E$8,(COLUMN()-1)&lt;='CUSTOS VARIÁVEIS'!$F$8),'CUSTOS VARIÁVEIS'!$L$8,0))</f>
        <v>20</v>
      </c>
      <c r="W39" s="16">
        <f>IF('CUSTOS VARIÁVEIS'!$B$4&lt;&gt;"",0,IF(AND((COLUMN()-1)&gt;='CUSTOS VARIÁVEIS'!$E$8,(COLUMN()-1)&lt;='CUSTOS VARIÁVEIS'!$F$8),'CUSTOS VARIÁVEIS'!$L$8,0))</f>
        <v>20</v>
      </c>
      <c r="X39" s="16">
        <f>IF('CUSTOS VARIÁVEIS'!$B$4&lt;&gt;"",0,IF(AND((COLUMN()-1)&gt;='CUSTOS VARIÁVEIS'!$E$8,(COLUMN()-1)&lt;='CUSTOS VARIÁVEIS'!$F$8),'CUSTOS VARIÁVEIS'!$L$8,0))</f>
        <v>20</v>
      </c>
      <c r="Y39" s="16">
        <f>IF('CUSTOS VARIÁVEIS'!$B$4&lt;&gt;"",0,IF(AND((COLUMN()-1)&gt;='CUSTOS VARIÁVEIS'!$E$8,(COLUMN()-1)&lt;='CUSTOS VARIÁVEIS'!$F$8),'CUSTOS VARIÁVEIS'!$L$8,0))</f>
        <v>20</v>
      </c>
      <c r="Z39" s="16">
        <f>IF('CUSTOS VARIÁVEIS'!$B$4&lt;&gt;"",0,IF(AND((COLUMN()-1)&gt;='CUSTOS VARIÁVEIS'!$E$8,(COLUMN()-1)&lt;='CUSTOS VARIÁVEIS'!$F$8),'CUSTOS VARIÁVEIS'!$L$8,0))</f>
        <v>20</v>
      </c>
      <c r="AA39" s="16">
        <f>IF('CUSTOS VARIÁVEIS'!$B$4&lt;&gt;"",0,IF(AND((COLUMN()-1)&gt;='CUSTOS VARIÁVEIS'!$E$8,(COLUMN()-1)&lt;='CUSTOS VARIÁVEIS'!$F$8),'CUSTOS VARIÁVEIS'!$L$8,0))</f>
        <v>20</v>
      </c>
      <c r="AB39" s="16">
        <f>IF('CUSTOS VARIÁVEIS'!$B$4&lt;&gt;"",0,IF(AND((COLUMN()-1)&gt;='CUSTOS VARIÁVEIS'!$E$8,(COLUMN()-1)&lt;='CUSTOS VARIÁVEIS'!$F$8),'CUSTOS VARIÁVEIS'!$L$8,0))</f>
        <v>20</v>
      </c>
      <c r="AC39" s="16">
        <f>IF('CUSTOS VARIÁVEIS'!$B$4&lt;&gt;"",0,IF(AND((COLUMN()-1)&gt;='CUSTOS VARIÁVEIS'!$E$8,(COLUMN()-1)&lt;='CUSTOS VARIÁVEIS'!$F$8),'CUSTOS VARIÁVEIS'!$L$8,0))</f>
        <v>20</v>
      </c>
      <c r="AD39" s="16">
        <f>IF('CUSTOS VARIÁVEIS'!$B$4&lt;&gt;"",0,IF(AND((COLUMN()-1)&gt;='CUSTOS VARIÁVEIS'!$E$8,(COLUMN()-1)&lt;='CUSTOS VARIÁVEIS'!$F$8),'CUSTOS VARIÁVEIS'!$L$8,0))</f>
        <v>20</v>
      </c>
      <c r="AE39" s="16">
        <f>IF('CUSTOS VARIÁVEIS'!$B$4&lt;&gt;"",0,IF(AND((COLUMN()-1)&gt;='CUSTOS VARIÁVEIS'!$E$8,(COLUMN()-1)&lt;='CUSTOS VARIÁVEIS'!$F$8),'CUSTOS VARIÁVEIS'!$L$8,0))</f>
        <v>20</v>
      </c>
      <c r="AF39" s="16">
        <f>IF('CUSTOS VARIÁVEIS'!$B$4&lt;&gt;"",0,IF(AND((COLUMN()-1)&gt;='CUSTOS VARIÁVEIS'!$E$8,(COLUMN()-1)&lt;='CUSTOS VARIÁVEIS'!$F$8),'CUSTOS VARIÁVEIS'!$L$8,0))</f>
        <v>20</v>
      </c>
      <c r="AG39" s="16">
        <f>IF('CUSTOS VARIÁVEIS'!$B$4&lt;&gt;"",0,IF(AND((COLUMN()-1)&gt;='CUSTOS VARIÁVEIS'!$E$8,(COLUMN()-1)&lt;='CUSTOS VARIÁVEIS'!$F$8),'CUSTOS VARIÁVEIS'!$L$8,0))</f>
        <v>20</v>
      </c>
      <c r="AH39" s="16">
        <f>IF('CUSTOS VARIÁVEIS'!$B$4&lt;&gt;"",0,IF(AND((COLUMN()-1)&gt;='CUSTOS VARIÁVEIS'!$E$8,(COLUMN()-1)&lt;='CUSTOS VARIÁVEIS'!$F$8),'CUSTOS VARIÁVEIS'!$L$8,0))</f>
        <v>20</v>
      </c>
      <c r="AI39" s="16">
        <f>IF('CUSTOS VARIÁVEIS'!$B$4&lt;&gt;"",0,IF(AND((COLUMN()-1)&gt;='CUSTOS VARIÁVEIS'!$E$8,(COLUMN()-1)&lt;='CUSTOS VARIÁVEIS'!$F$8),'CUSTOS VARIÁVEIS'!$L$8,0))</f>
        <v>20</v>
      </c>
      <c r="AJ39" s="16">
        <f>IF('CUSTOS VARIÁVEIS'!$B$4&lt;&gt;"",0,IF(AND((COLUMN()-1)&gt;='CUSTOS VARIÁVEIS'!$E$8,(COLUMN()-1)&lt;='CUSTOS VARIÁVEIS'!$F$8),'CUSTOS VARIÁVEIS'!$L$8,0))</f>
        <v>20</v>
      </c>
      <c r="AK39" s="16">
        <f>IF('CUSTOS VARIÁVEIS'!$B$4&lt;&gt;"",0,IF(AND((COLUMN()-1)&gt;='CUSTOS VARIÁVEIS'!$E$8,(COLUMN()-1)&lt;='CUSTOS VARIÁVEIS'!$F$8),'CUSTOS VARIÁVEIS'!$L$8,0))</f>
        <v>20</v>
      </c>
      <c r="AL39" s="16">
        <f>IF('CUSTOS VARIÁVEIS'!$B$4&lt;&gt;"",0,IF(AND((COLUMN()-1)&gt;='CUSTOS VARIÁVEIS'!$E$8,(COLUMN()-1)&lt;='CUSTOS VARIÁVEIS'!$F$8),'CUSTOS VARIÁVEIS'!$L$8,0))</f>
        <v>20</v>
      </c>
      <c r="AM39" s="16">
        <f>IF('CUSTOS VARIÁVEIS'!$B$4&lt;&gt;"",0,IF(AND((COLUMN()-1)&gt;='CUSTOS VARIÁVEIS'!$E$8,(COLUMN()-1)&lt;='CUSTOS VARIÁVEIS'!$F$8),'CUSTOS VARIÁVEIS'!$L$8,0))</f>
        <v>20</v>
      </c>
      <c r="AN39" s="16">
        <f>IF('CUSTOS VARIÁVEIS'!$B$4&lt;&gt;"",0,IF(AND((COLUMN()-1)&gt;='CUSTOS VARIÁVEIS'!$E$8,(COLUMN()-1)&lt;='CUSTOS VARIÁVEIS'!$F$8),'CUSTOS VARIÁVEIS'!$L$8,0))</f>
        <v>20</v>
      </c>
      <c r="AO39" s="16">
        <f>IF('CUSTOS VARIÁVEIS'!$B$4&lt;&gt;"",0,IF(AND((COLUMN()-1)&gt;='CUSTOS VARIÁVEIS'!$E$8,(COLUMN()-1)&lt;='CUSTOS VARIÁVEIS'!$F$8),'CUSTOS VARIÁVEIS'!$L$8,0))</f>
        <v>20</v>
      </c>
      <c r="AP39" s="16">
        <f>IF('CUSTOS VARIÁVEIS'!$B$4&lt;&gt;"",0,IF(AND((COLUMN()-1)&gt;='CUSTOS VARIÁVEIS'!$E$8,(COLUMN()-1)&lt;='CUSTOS VARIÁVEIS'!$F$8),'CUSTOS VARIÁVEIS'!$L$8,0))</f>
        <v>20</v>
      </c>
      <c r="AQ39" s="16">
        <f>IF('CUSTOS VARIÁVEIS'!$B$4&lt;&gt;"",0,IF(AND((COLUMN()-1)&gt;='CUSTOS VARIÁVEIS'!$E$8,(COLUMN()-1)&lt;='CUSTOS VARIÁVEIS'!$F$8),'CUSTOS VARIÁVEIS'!$L$8,0))</f>
        <v>20</v>
      </c>
      <c r="AR39" s="16">
        <f>IF('CUSTOS VARIÁVEIS'!$B$4&lt;&gt;"",0,IF(AND((COLUMN()-1)&gt;='CUSTOS VARIÁVEIS'!$E$8,(COLUMN()-1)&lt;='CUSTOS VARIÁVEIS'!$F$8),'CUSTOS VARIÁVEIS'!$L$8,0))</f>
        <v>20</v>
      </c>
      <c r="AS39" s="16">
        <f>IF('CUSTOS VARIÁVEIS'!$B$4&lt;&gt;"",0,IF(AND((COLUMN()-1)&gt;='CUSTOS VARIÁVEIS'!$E$8,(COLUMN()-1)&lt;='CUSTOS VARIÁVEIS'!$F$8),'CUSTOS VARIÁVEIS'!$L$8,0))</f>
        <v>20</v>
      </c>
      <c r="AT39" s="16">
        <f>IF('CUSTOS VARIÁVEIS'!$B$4&lt;&gt;"",0,IF(AND((COLUMN()-1)&gt;='CUSTOS VARIÁVEIS'!$E$8,(COLUMN()-1)&lt;='CUSTOS VARIÁVEIS'!$F$8),'CUSTOS VARIÁVEIS'!$L$8,0))</f>
        <v>20</v>
      </c>
      <c r="AU39" s="16">
        <f>IF('CUSTOS VARIÁVEIS'!$B$4&lt;&gt;"",0,IF(AND((COLUMN()-1)&gt;='CUSTOS VARIÁVEIS'!$E$8,(COLUMN()-1)&lt;='CUSTOS VARIÁVEIS'!$F$8),'CUSTOS VARIÁVEIS'!$L$8,0))</f>
        <v>20</v>
      </c>
      <c r="AV39" s="16">
        <f>IF('CUSTOS VARIÁVEIS'!$B$4&lt;&gt;"",0,IF(AND((COLUMN()-1)&gt;='CUSTOS VARIÁVEIS'!$E$8,(COLUMN()-1)&lt;='CUSTOS VARIÁVEIS'!$F$8),'CUSTOS VARIÁVEIS'!$L$8,0))</f>
        <v>20</v>
      </c>
      <c r="AW39" s="16">
        <f>IF('CUSTOS VARIÁVEIS'!$B$4&lt;&gt;"",0,IF(AND((COLUMN()-1)&gt;='CUSTOS VARIÁVEIS'!$E$8,(COLUMN()-1)&lt;='CUSTOS VARIÁVEIS'!$F$8),'CUSTOS VARIÁVEIS'!$L$8,0))</f>
        <v>20</v>
      </c>
      <c r="AX39" s="16">
        <f>IF('CUSTOS VARIÁVEIS'!$B$4&lt;&gt;"",0,IF(AND((COLUMN()-1)&gt;='CUSTOS VARIÁVEIS'!$E$8,(COLUMN()-1)&lt;='CUSTOS VARIÁVEIS'!$F$8),'CUSTOS VARIÁVEIS'!$L$8,0))</f>
        <v>20</v>
      </c>
      <c r="AY39" s="16">
        <f>IF('CUSTOS VARIÁVEIS'!$B$4&lt;&gt;"",0,IF(AND((COLUMN()-1)&gt;='CUSTOS VARIÁVEIS'!$E$8,(COLUMN()-1)&lt;='CUSTOS VARIÁVEIS'!$F$8),'CUSTOS VARIÁVEIS'!$L$8,0))</f>
        <v>20</v>
      </c>
      <c r="AZ39" s="16">
        <f>IF('CUSTOS VARIÁVEIS'!$B$4&lt;&gt;"",0,IF(AND((COLUMN()-1)&gt;='CUSTOS VARIÁVEIS'!$E$8,(COLUMN()-1)&lt;='CUSTOS VARIÁVEIS'!$F$8),'CUSTOS VARIÁVEIS'!$L$8,0))</f>
        <v>20</v>
      </c>
      <c r="BA39" s="16">
        <f>IF('CUSTOS VARIÁVEIS'!$B$4&lt;&gt;"",0,IF(AND((COLUMN()-1)&gt;='CUSTOS VARIÁVEIS'!$E$8,(COLUMN()-1)&lt;='CUSTOS VARIÁVEIS'!$F$8),'CUSTOS VARIÁVEIS'!$L$8,0))</f>
        <v>20</v>
      </c>
    </row>
    <row r="40" spans="1:53" x14ac:dyDescent="0.35">
      <c r="A40" s="50" t="s">
        <v>412</v>
      </c>
      <c r="B40" s="67" t="str">
        <f>IF(AND((COLUMN()-1)&gt;='CUSTOS VARIÁVEIS'!$E$9,(COLUMN()-1)&lt;='CUSTOS VARIÁVEIS'!$F$9),'CUSTOS VARIÁVEIS'!$L$9,0)</f>
        <v/>
      </c>
      <c r="C40" s="67" t="str">
        <f>IF(AND((COLUMN()-1)&gt;='CUSTOS VARIÁVEIS'!$E$9,(COLUMN()-1)&lt;='CUSTOS VARIÁVEIS'!$F$9),'CUSTOS VARIÁVEIS'!$L$9,0)</f>
        <v/>
      </c>
      <c r="D40" s="67" t="str">
        <f>IF(AND((COLUMN()-1)&gt;='CUSTOS VARIÁVEIS'!$E$9,(COLUMN()-1)&lt;='CUSTOS VARIÁVEIS'!$F$9),'CUSTOS VARIÁVEIS'!$L$9,0)</f>
        <v/>
      </c>
      <c r="E40" s="67" t="str">
        <f>IF(AND((COLUMN()-1)&gt;='CUSTOS VARIÁVEIS'!$E$9,(COLUMN()-1)&lt;='CUSTOS VARIÁVEIS'!$F$9),'CUSTOS VARIÁVEIS'!$L$9,0)</f>
        <v/>
      </c>
      <c r="F40" s="67" t="str">
        <f>IF(AND((COLUMN()-1)&gt;='CUSTOS VARIÁVEIS'!$E$9,(COLUMN()-1)&lt;='CUSTOS VARIÁVEIS'!$F$9),'CUSTOS VARIÁVEIS'!$L$9,0)</f>
        <v/>
      </c>
      <c r="G40" s="67" t="str">
        <f>IF(AND((COLUMN()-1)&gt;='CUSTOS VARIÁVEIS'!$E$9,(COLUMN()-1)&lt;='CUSTOS VARIÁVEIS'!$F$9),'CUSTOS VARIÁVEIS'!$L$9,0)</f>
        <v/>
      </c>
      <c r="H40" s="67" t="str">
        <f>IF(AND((COLUMN()-1)&gt;='CUSTOS VARIÁVEIS'!$E$9,(COLUMN()-1)&lt;='CUSTOS VARIÁVEIS'!$F$9),'CUSTOS VARIÁVEIS'!$L$9,0)</f>
        <v/>
      </c>
      <c r="I40" s="67" t="str">
        <f>IF(AND((COLUMN()-1)&gt;='CUSTOS VARIÁVEIS'!$E$9,(COLUMN()-1)&lt;='CUSTOS VARIÁVEIS'!$F$9),'CUSTOS VARIÁVEIS'!$L$9,0)</f>
        <v/>
      </c>
      <c r="J40" s="67" t="str">
        <f>IF(AND((COLUMN()-1)&gt;='CUSTOS VARIÁVEIS'!$E$9,(COLUMN()-1)&lt;='CUSTOS VARIÁVEIS'!$F$9),'CUSTOS VARIÁVEIS'!$L$9,0)</f>
        <v/>
      </c>
      <c r="K40" s="67" t="str">
        <f>IF(AND((COLUMN()-1)&gt;='CUSTOS VARIÁVEIS'!$E$9,(COLUMN()-1)&lt;='CUSTOS VARIÁVEIS'!$F$9),'CUSTOS VARIÁVEIS'!$L$9,0)</f>
        <v/>
      </c>
      <c r="L40" s="67" t="str">
        <f>IF(AND((COLUMN()-1)&gt;='CUSTOS VARIÁVEIS'!$E$9,(COLUMN()-1)&lt;='CUSTOS VARIÁVEIS'!$F$9),'CUSTOS VARIÁVEIS'!$L$9,0)</f>
        <v/>
      </c>
      <c r="M40" s="67" t="str">
        <f>IF(AND((COLUMN()-1)&gt;='CUSTOS VARIÁVEIS'!$E$9,(COLUMN()-1)&lt;='CUSTOS VARIÁVEIS'!$F$9),'CUSTOS VARIÁVEIS'!$L$9,0)</f>
        <v/>
      </c>
      <c r="N40" s="67" t="str">
        <f>IF(AND((COLUMN()-1)&gt;='CUSTOS VARIÁVEIS'!$E$9,(COLUMN()-1)&lt;='CUSTOS VARIÁVEIS'!$F$9),'CUSTOS VARIÁVEIS'!$L$9,0)</f>
        <v/>
      </c>
      <c r="O40" s="67" t="str">
        <f>IF(AND((COLUMN()-1)&gt;='CUSTOS VARIÁVEIS'!$E$9,(COLUMN()-1)&lt;='CUSTOS VARIÁVEIS'!$F$9),'CUSTOS VARIÁVEIS'!$L$9,0)</f>
        <v/>
      </c>
      <c r="P40" s="67" t="str">
        <f>IF(AND((COLUMN()-1)&gt;='CUSTOS VARIÁVEIS'!$E$9,(COLUMN()-1)&lt;='CUSTOS VARIÁVEIS'!$F$9),'CUSTOS VARIÁVEIS'!$L$9,0)</f>
        <v/>
      </c>
      <c r="Q40" s="67" t="str">
        <f>IF(AND((COLUMN()-1)&gt;='CUSTOS VARIÁVEIS'!$E$9,(COLUMN()-1)&lt;='CUSTOS VARIÁVEIS'!$F$9),'CUSTOS VARIÁVEIS'!$L$9,0)</f>
        <v/>
      </c>
      <c r="R40" s="67" t="str">
        <f>IF(AND((COLUMN()-1)&gt;='CUSTOS VARIÁVEIS'!$E$9,(COLUMN()-1)&lt;='CUSTOS VARIÁVEIS'!$F$9),'CUSTOS VARIÁVEIS'!$L$9,0)</f>
        <v/>
      </c>
      <c r="S40" s="67" t="str">
        <f>IF(AND((COLUMN()-1)&gt;='CUSTOS VARIÁVEIS'!$E$9,(COLUMN()-1)&lt;='CUSTOS VARIÁVEIS'!$F$9),'CUSTOS VARIÁVEIS'!$L$9,0)</f>
        <v/>
      </c>
      <c r="T40" s="67" t="str">
        <f>IF(AND((COLUMN()-1)&gt;='CUSTOS VARIÁVEIS'!$E$9,(COLUMN()-1)&lt;='CUSTOS VARIÁVEIS'!$F$9),'CUSTOS VARIÁVEIS'!$L$9,0)</f>
        <v/>
      </c>
      <c r="U40" s="67" t="str">
        <f>IF(AND((COLUMN()-1)&gt;='CUSTOS VARIÁVEIS'!$E$9,(COLUMN()-1)&lt;='CUSTOS VARIÁVEIS'!$F$9),'CUSTOS VARIÁVEIS'!$L$9,0)</f>
        <v/>
      </c>
      <c r="V40" s="67" t="str">
        <f>IF(AND((COLUMN()-1)&gt;='CUSTOS VARIÁVEIS'!$E$9,(COLUMN()-1)&lt;='CUSTOS VARIÁVEIS'!$F$9),'CUSTOS VARIÁVEIS'!$L$9,0)</f>
        <v/>
      </c>
      <c r="W40" s="67" t="str">
        <f>IF(AND((COLUMN()-1)&gt;='CUSTOS VARIÁVEIS'!$E$9,(COLUMN()-1)&lt;='CUSTOS VARIÁVEIS'!$F$9),'CUSTOS VARIÁVEIS'!$L$9,0)</f>
        <v/>
      </c>
      <c r="X40" s="67" t="str">
        <f>IF(AND((COLUMN()-1)&gt;='CUSTOS VARIÁVEIS'!$E$9,(COLUMN()-1)&lt;='CUSTOS VARIÁVEIS'!$F$9),'CUSTOS VARIÁVEIS'!$L$9,0)</f>
        <v/>
      </c>
      <c r="Y40" s="67" t="str">
        <f>IF(AND((COLUMN()-1)&gt;='CUSTOS VARIÁVEIS'!$E$9,(COLUMN()-1)&lt;='CUSTOS VARIÁVEIS'!$F$9),'CUSTOS VARIÁVEIS'!$L$9,0)</f>
        <v/>
      </c>
      <c r="Z40" s="67" t="str">
        <f>IF(AND((COLUMN()-1)&gt;='CUSTOS VARIÁVEIS'!$E$9,(COLUMN()-1)&lt;='CUSTOS VARIÁVEIS'!$F$9),'CUSTOS VARIÁVEIS'!$L$9,0)</f>
        <v/>
      </c>
      <c r="AA40" s="67" t="str">
        <f>IF(AND((COLUMN()-1)&gt;='CUSTOS VARIÁVEIS'!$E$9,(COLUMN()-1)&lt;='CUSTOS VARIÁVEIS'!$F$9),'CUSTOS VARIÁVEIS'!$L$9,0)</f>
        <v/>
      </c>
      <c r="AB40" s="67" t="str">
        <f>IF(AND((COLUMN()-1)&gt;='CUSTOS VARIÁVEIS'!$E$9,(COLUMN()-1)&lt;='CUSTOS VARIÁVEIS'!$F$9),'CUSTOS VARIÁVEIS'!$L$9,0)</f>
        <v/>
      </c>
      <c r="AC40" s="67" t="str">
        <f>IF(AND((COLUMN()-1)&gt;='CUSTOS VARIÁVEIS'!$E$9,(COLUMN()-1)&lt;='CUSTOS VARIÁVEIS'!$F$9),'CUSTOS VARIÁVEIS'!$L$9,0)</f>
        <v/>
      </c>
      <c r="AD40" s="67" t="str">
        <f>IF(AND((COLUMN()-1)&gt;='CUSTOS VARIÁVEIS'!$E$9,(COLUMN()-1)&lt;='CUSTOS VARIÁVEIS'!$F$9),'CUSTOS VARIÁVEIS'!$L$9,0)</f>
        <v/>
      </c>
      <c r="AE40" s="67" t="str">
        <f>IF(AND((COLUMN()-1)&gt;='CUSTOS VARIÁVEIS'!$E$9,(COLUMN()-1)&lt;='CUSTOS VARIÁVEIS'!$F$9),'CUSTOS VARIÁVEIS'!$L$9,0)</f>
        <v/>
      </c>
      <c r="AF40" s="67" t="str">
        <f>IF(AND((COLUMN()-1)&gt;='CUSTOS VARIÁVEIS'!$E$9,(COLUMN()-1)&lt;='CUSTOS VARIÁVEIS'!$F$9),'CUSTOS VARIÁVEIS'!$L$9,0)</f>
        <v/>
      </c>
      <c r="AG40" s="67" t="str">
        <f>IF(AND((COLUMN()-1)&gt;='CUSTOS VARIÁVEIS'!$E$9,(COLUMN()-1)&lt;='CUSTOS VARIÁVEIS'!$F$9),'CUSTOS VARIÁVEIS'!$L$9,0)</f>
        <v/>
      </c>
      <c r="AH40" s="67" t="str">
        <f>IF(AND((COLUMN()-1)&gt;='CUSTOS VARIÁVEIS'!$E$9,(COLUMN()-1)&lt;='CUSTOS VARIÁVEIS'!$F$9),'CUSTOS VARIÁVEIS'!$L$9,0)</f>
        <v/>
      </c>
      <c r="AI40" s="67" t="str">
        <f>IF(AND((COLUMN()-1)&gt;='CUSTOS VARIÁVEIS'!$E$9,(COLUMN()-1)&lt;='CUSTOS VARIÁVEIS'!$F$9),'CUSTOS VARIÁVEIS'!$L$9,0)</f>
        <v/>
      </c>
      <c r="AJ40" s="67" t="str">
        <f>IF(AND((COLUMN()-1)&gt;='CUSTOS VARIÁVEIS'!$E$9,(COLUMN()-1)&lt;='CUSTOS VARIÁVEIS'!$F$9),'CUSTOS VARIÁVEIS'!$L$9,0)</f>
        <v/>
      </c>
      <c r="AK40" s="67" t="str">
        <f>IF(AND((COLUMN()-1)&gt;='CUSTOS VARIÁVEIS'!$E$9,(COLUMN()-1)&lt;='CUSTOS VARIÁVEIS'!$F$9),'CUSTOS VARIÁVEIS'!$L$9,0)</f>
        <v/>
      </c>
      <c r="AL40" s="67" t="str">
        <f>IF(AND((COLUMN()-1)&gt;='CUSTOS VARIÁVEIS'!$E$9,(COLUMN()-1)&lt;='CUSTOS VARIÁVEIS'!$F$9),'CUSTOS VARIÁVEIS'!$L$9,0)</f>
        <v/>
      </c>
      <c r="AM40" s="67" t="str">
        <f>IF(AND((COLUMN()-1)&gt;='CUSTOS VARIÁVEIS'!$E$9,(COLUMN()-1)&lt;='CUSTOS VARIÁVEIS'!$F$9),'CUSTOS VARIÁVEIS'!$L$9,0)</f>
        <v/>
      </c>
      <c r="AN40" s="67" t="str">
        <f>IF(AND((COLUMN()-1)&gt;='CUSTOS VARIÁVEIS'!$E$9,(COLUMN()-1)&lt;='CUSTOS VARIÁVEIS'!$F$9),'CUSTOS VARIÁVEIS'!$L$9,0)</f>
        <v/>
      </c>
      <c r="AO40" s="67" t="str">
        <f>IF(AND((COLUMN()-1)&gt;='CUSTOS VARIÁVEIS'!$E$9,(COLUMN()-1)&lt;='CUSTOS VARIÁVEIS'!$F$9),'CUSTOS VARIÁVEIS'!$L$9,0)</f>
        <v/>
      </c>
      <c r="AP40" s="67" t="str">
        <f>IF(AND((COLUMN()-1)&gt;='CUSTOS VARIÁVEIS'!$E$9,(COLUMN()-1)&lt;='CUSTOS VARIÁVEIS'!$F$9),'CUSTOS VARIÁVEIS'!$L$9,0)</f>
        <v/>
      </c>
      <c r="AQ40" s="67" t="str">
        <f>IF(AND((COLUMN()-1)&gt;='CUSTOS VARIÁVEIS'!$E$9,(COLUMN()-1)&lt;='CUSTOS VARIÁVEIS'!$F$9),'CUSTOS VARIÁVEIS'!$L$9,0)</f>
        <v/>
      </c>
      <c r="AR40" s="67" t="str">
        <f>IF(AND((COLUMN()-1)&gt;='CUSTOS VARIÁVEIS'!$E$9,(COLUMN()-1)&lt;='CUSTOS VARIÁVEIS'!$F$9),'CUSTOS VARIÁVEIS'!$L$9,0)</f>
        <v/>
      </c>
      <c r="AS40" s="67" t="str">
        <f>IF(AND((COLUMN()-1)&gt;='CUSTOS VARIÁVEIS'!$E$9,(COLUMN()-1)&lt;='CUSTOS VARIÁVEIS'!$F$9),'CUSTOS VARIÁVEIS'!$L$9,0)</f>
        <v/>
      </c>
      <c r="AT40" s="67" t="str">
        <f>IF(AND((COLUMN()-1)&gt;='CUSTOS VARIÁVEIS'!$E$9,(COLUMN()-1)&lt;='CUSTOS VARIÁVEIS'!$F$9),'CUSTOS VARIÁVEIS'!$L$9,0)</f>
        <v/>
      </c>
      <c r="AU40" s="67" t="str">
        <f>IF(AND((COLUMN()-1)&gt;='CUSTOS VARIÁVEIS'!$E$9,(COLUMN()-1)&lt;='CUSTOS VARIÁVEIS'!$F$9),'CUSTOS VARIÁVEIS'!$L$9,0)</f>
        <v/>
      </c>
      <c r="AV40" s="67" t="str">
        <f>IF(AND((COLUMN()-1)&gt;='CUSTOS VARIÁVEIS'!$E$9,(COLUMN()-1)&lt;='CUSTOS VARIÁVEIS'!$F$9),'CUSTOS VARIÁVEIS'!$L$9,0)</f>
        <v/>
      </c>
      <c r="AW40" s="67" t="str">
        <f>IF(AND((COLUMN()-1)&gt;='CUSTOS VARIÁVEIS'!$E$9,(COLUMN()-1)&lt;='CUSTOS VARIÁVEIS'!$F$9),'CUSTOS VARIÁVEIS'!$L$9,0)</f>
        <v/>
      </c>
      <c r="AX40" s="67" t="str">
        <f>IF(AND((COLUMN()-1)&gt;='CUSTOS VARIÁVEIS'!$E$9,(COLUMN()-1)&lt;='CUSTOS VARIÁVEIS'!$F$9),'CUSTOS VARIÁVEIS'!$L$9,0)</f>
        <v/>
      </c>
      <c r="AY40" s="67" t="str">
        <f>IF(AND((COLUMN()-1)&gt;='CUSTOS VARIÁVEIS'!$E$9,(COLUMN()-1)&lt;='CUSTOS VARIÁVEIS'!$F$9),'CUSTOS VARIÁVEIS'!$L$9,0)</f>
        <v/>
      </c>
      <c r="AZ40" s="67" t="str">
        <f>IF(AND((COLUMN()-1)&gt;='CUSTOS VARIÁVEIS'!$E$9,(COLUMN()-1)&lt;='CUSTOS VARIÁVEIS'!$F$9),'CUSTOS VARIÁVEIS'!$L$9,0)</f>
        <v/>
      </c>
      <c r="BA40" s="67" t="str">
        <f>IF(AND((COLUMN()-1)&gt;='CUSTOS VARIÁVEIS'!$E$9,(COLUMN()-1)&lt;='CUSTOS VARIÁVEIS'!$F$9),'CUSTOS VARIÁVEIS'!$L$9,0)</f>
        <v/>
      </c>
    </row>
    <row r="41" spans="1:53" x14ac:dyDescent="0.35">
      <c r="A41" s="38" t="s">
        <v>191</v>
      </c>
      <c r="B41" s="16">
        <f>IF('CUSTOS VARIÁVEIS'!$B$9&lt;&gt;"",0,IF(AND((COLUMN()-1)&gt;='CUSTOS VARIÁVEIS'!$E$10,(COLUMN()-1)&lt;='CUSTOS VARIÁVEIS'!$F$10),'CUSTOS VARIÁVEIS'!$L$10,0))</f>
        <v>25</v>
      </c>
      <c r="C41" s="16">
        <f>IF('CUSTOS VARIÁVEIS'!$B$9&lt;&gt;"",0,IF(AND((COLUMN()-1)&gt;='CUSTOS VARIÁVEIS'!$E$10,(COLUMN()-1)&lt;='CUSTOS VARIÁVEIS'!$F$10),'CUSTOS VARIÁVEIS'!$L$10,0))</f>
        <v>25</v>
      </c>
      <c r="D41" s="16">
        <f>IF('CUSTOS VARIÁVEIS'!$B$9&lt;&gt;"",0,IF(AND((COLUMN()-1)&gt;='CUSTOS VARIÁVEIS'!$E$10,(COLUMN()-1)&lt;='CUSTOS VARIÁVEIS'!$F$10),'CUSTOS VARIÁVEIS'!$L$10,0))</f>
        <v>25</v>
      </c>
      <c r="E41" s="16">
        <f>IF('CUSTOS VARIÁVEIS'!$B$9&lt;&gt;"",0,IF(AND((COLUMN()-1)&gt;='CUSTOS VARIÁVEIS'!$E$10,(COLUMN()-1)&lt;='CUSTOS VARIÁVEIS'!$F$10),'CUSTOS VARIÁVEIS'!$L$10,0))</f>
        <v>25</v>
      </c>
      <c r="F41" s="16">
        <f>IF('CUSTOS VARIÁVEIS'!$B$9&lt;&gt;"",0,IF(AND((COLUMN()-1)&gt;='CUSTOS VARIÁVEIS'!$E$10,(COLUMN()-1)&lt;='CUSTOS VARIÁVEIS'!$F$10),'CUSTOS VARIÁVEIS'!$L$10,0))</f>
        <v>25</v>
      </c>
      <c r="G41" s="16">
        <f>IF('CUSTOS VARIÁVEIS'!$B$9&lt;&gt;"",0,IF(AND((COLUMN()-1)&gt;='CUSTOS VARIÁVEIS'!$E$10,(COLUMN()-1)&lt;='CUSTOS VARIÁVEIS'!$F$10),'CUSTOS VARIÁVEIS'!$L$10,0))</f>
        <v>25</v>
      </c>
      <c r="H41" s="16">
        <f>IF('CUSTOS VARIÁVEIS'!$B$9&lt;&gt;"",0,IF(AND((COLUMN()-1)&gt;='CUSTOS VARIÁVEIS'!$E$10,(COLUMN()-1)&lt;='CUSTOS VARIÁVEIS'!$F$10),'CUSTOS VARIÁVEIS'!$L$10,0))</f>
        <v>25</v>
      </c>
      <c r="I41" s="16">
        <f>IF('CUSTOS VARIÁVEIS'!$B$9&lt;&gt;"",0,IF(AND((COLUMN()-1)&gt;='CUSTOS VARIÁVEIS'!$E$10,(COLUMN()-1)&lt;='CUSTOS VARIÁVEIS'!$F$10),'CUSTOS VARIÁVEIS'!$L$10,0))</f>
        <v>25</v>
      </c>
      <c r="J41" s="16">
        <f>IF('CUSTOS VARIÁVEIS'!$B$9&lt;&gt;"",0,IF(AND((COLUMN()-1)&gt;='CUSTOS VARIÁVEIS'!$E$10,(COLUMN()-1)&lt;='CUSTOS VARIÁVEIS'!$F$10),'CUSTOS VARIÁVEIS'!$L$10,0))</f>
        <v>25</v>
      </c>
      <c r="K41" s="16">
        <f>IF('CUSTOS VARIÁVEIS'!$B$9&lt;&gt;"",0,IF(AND((COLUMN()-1)&gt;='CUSTOS VARIÁVEIS'!$E$10,(COLUMN()-1)&lt;='CUSTOS VARIÁVEIS'!$F$10),'CUSTOS VARIÁVEIS'!$L$10,0))</f>
        <v>25</v>
      </c>
      <c r="L41" s="16">
        <f>IF('CUSTOS VARIÁVEIS'!$B$9&lt;&gt;"",0,IF(AND((COLUMN()-1)&gt;='CUSTOS VARIÁVEIS'!$E$10,(COLUMN()-1)&lt;='CUSTOS VARIÁVEIS'!$F$10),'CUSTOS VARIÁVEIS'!$L$10,0))</f>
        <v>25</v>
      </c>
      <c r="M41" s="16">
        <f>IF('CUSTOS VARIÁVEIS'!$B$9&lt;&gt;"",0,IF(AND((COLUMN()-1)&gt;='CUSTOS VARIÁVEIS'!$E$10,(COLUMN()-1)&lt;='CUSTOS VARIÁVEIS'!$F$10),'CUSTOS VARIÁVEIS'!$L$10,0))</f>
        <v>25</v>
      </c>
      <c r="N41" s="16">
        <f>IF('CUSTOS VARIÁVEIS'!$B$9&lt;&gt;"",0,IF(AND((COLUMN()-1)&gt;='CUSTOS VARIÁVEIS'!$E$10,(COLUMN()-1)&lt;='CUSTOS VARIÁVEIS'!$F$10),'CUSTOS VARIÁVEIS'!$L$10,0))</f>
        <v>25</v>
      </c>
      <c r="O41" s="16">
        <f>IF('CUSTOS VARIÁVEIS'!$B$9&lt;&gt;"",0,IF(AND((COLUMN()-1)&gt;='CUSTOS VARIÁVEIS'!$E$10,(COLUMN()-1)&lt;='CUSTOS VARIÁVEIS'!$F$10),'CUSTOS VARIÁVEIS'!$L$10,0))</f>
        <v>25</v>
      </c>
      <c r="P41" s="16">
        <f>IF('CUSTOS VARIÁVEIS'!$B$9&lt;&gt;"",0,IF(AND((COLUMN()-1)&gt;='CUSTOS VARIÁVEIS'!$E$10,(COLUMN()-1)&lt;='CUSTOS VARIÁVEIS'!$F$10),'CUSTOS VARIÁVEIS'!$L$10,0))</f>
        <v>25</v>
      </c>
      <c r="Q41" s="16">
        <f>IF('CUSTOS VARIÁVEIS'!$B$9&lt;&gt;"",0,IF(AND((COLUMN()-1)&gt;='CUSTOS VARIÁVEIS'!$E$10,(COLUMN()-1)&lt;='CUSTOS VARIÁVEIS'!$F$10),'CUSTOS VARIÁVEIS'!$L$10,0))</f>
        <v>25</v>
      </c>
      <c r="R41" s="16">
        <f>IF('CUSTOS VARIÁVEIS'!$B$9&lt;&gt;"",0,IF(AND((COLUMN()-1)&gt;='CUSTOS VARIÁVEIS'!$E$10,(COLUMN()-1)&lt;='CUSTOS VARIÁVEIS'!$F$10),'CUSTOS VARIÁVEIS'!$L$10,0))</f>
        <v>25</v>
      </c>
      <c r="S41" s="16">
        <f>IF('CUSTOS VARIÁVEIS'!$B$9&lt;&gt;"",0,IF(AND((COLUMN()-1)&gt;='CUSTOS VARIÁVEIS'!$E$10,(COLUMN()-1)&lt;='CUSTOS VARIÁVEIS'!$F$10),'CUSTOS VARIÁVEIS'!$L$10,0))</f>
        <v>25</v>
      </c>
      <c r="T41" s="16">
        <f>IF('CUSTOS VARIÁVEIS'!$B$9&lt;&gt;"",0,IF(AND((COLUMN()-1)&gt;='CUSTOS VARIÁVEIS'!$E$10,(COLUMN()-1)&lt;='CUSTOS VARIÁVEIS'!$F$10),'CUSTOS VARIÁVEIS'!$L$10,0))</f>
        <v>25</v>
      </c>
      <c r="U41" s="16">
        <f>IF('CUSTOS VARIÁVEIS'!$B$9&lt;&gt;"",0,IF(AND((COLUMN()-1)&gt;='CUSTOS VARIÁVEIS'!$E$10,(COLUMN()-1)&lt;='CUSTOS VARIÁVEIS'!$F$10),'CUSTOS VARIÁVEIS'!$L$10,0))</f>
        <v>25</v>
      </c>
      <c r="V41" s="16">
        <f>IF('CUSTOS VARIÁVEIS'!$B$9&lt;&gt;"",0,IF(AND((COLUMN()-1)&gt;='CUSTOS VARIÁVEIS'!$E$10,(COLUMN()-1)&lt;='CUSTOS VARIÁVEIS'!$F$10),'CUSTOS VARIÁVEIS'!$L$10,0))</f>
        <v>25</v>
      </c>
      <c r="W41" s="16">
        <f>IF('CUSTOS VARIÁVEIS'!$B$9&lt;&gt;"",0,IF(AND((COLUMN()-1)&gt;='CUSTOS VARIÁVEIS'!$E$10,(COLUMN()-1)&lt;='CUSTOS VARIÁVEIS'!$F$10),'CUSTOS VARIÁVEIS'!$L$10,0))</f>
        <v>25</v>
      </c>
      <c r="X41" s="16">
        <f>IF('CUSTOS VARIÁVEIS'!$B$9&lt;&gt;"",0,IF(AND((COLUMN()-1)&gt;='CUSTOS VARIÁVEIS'!$E$10,(COLUMN()-1)&lt;='CUSTOS VARIÁVEIS'!$F$10),'CUSTOS VARIÁVEIS'!$L$10,0))</f>
        <v>25</v>
      </c>
      <c r="Y41" s="16">
        <f>IF('CUSTOS VARIÁVEIS'!$B$9&lt;&gt;"",0,IF(AND((COLUMN()-1)&gt;='CUSTOS VARIÁVEIS'!$E$10,(COLUMN()-1)&lt;='CUSTOS VARIÁVEIS'!$F$10),'CUSTOS VARIÁVEIS'!$L$10,0))</f>
        <v>25</v>
      </c>
      <c r="Z41" s="16">
        <f>IF('CUSTOS VARIÁVEIS'!$B$9&lt;&gt;"",0,IF(AND((COLUMN()-1)&gt;='CUSTOS VARIÁVEIS'!$E$10,(COLUMN()-1)&lt;='CUSTOS VARIÁVEIS'!$F$10),'CUSTOS VARIÁVEIS'!$L$10,0))</f>
        <v>25</v>
      </c>
      <c r="AA41" s="16">
        <f>IF('CUSTOS VARIÁVEIS'!$B$9&lt;&gt;"",0,IF(AND((COLUMN()-1)&gt;='CUSTOS VARIÁVEIS'!$E$10,(COLUMN()-1)&lt;='CUSTOS VARIÁVEIS'!$F$10),'CUSTOS VARIÁVEIS'!$L$10,0))</f>
        <v>25</v>
      </c>
      <c r="AB41" s="16">
        <f>IF('CUSTOS VARIÁVEIS'!$B$9&lt;&gt;"",0,IF(AND((COLUMN()-1)&gt;='CUSTOS VARIÁVEIS'!$E$10,(COLUMN()-1)&lt;='CUSTOS VARIÁVEIS'!$F$10),'CUSTOS VARIÁVEIS'!$L$10,0))</f>
        <v>25</v>
      </c>
      <c r="AC41" s="16">
        <f>IF('CUSTOS VARIÁVEIS'!$B$9&lt;&gt;"",0,IF(AND((COLUMN()-1)&gt;='CUSTOS VARIÁVEIS'!$E$10,(COLUMN()-1)&lt;='CUSTOS VARIÁVEIS'!$F$10),'CUSTOS VARIÁVEIS'!$L$10,0))</f>
        <v>25</v>
      </c>
      <c r="AD41" s="16">
        <f>IF('CUSTOS VARIÁVEIS'!$B$9&lt;&gt;"",0,IF(AND((COLUMN()-1)&gt;='CUSTOS VARIÁVEIS'!$E$10,(COLUMN()-1)&lt;='CUSTOS VARIÁVEIS'!$F$10),'CUSTOS VARIÁVEIS'!$L$10,0))</f>
        <v>25</v>
      </c>
      <c r="AE41" s="16">
        <f>IF('CUSTOS VARIÁVEIS'!$B$9&lt;&gt;"",0,IF(AND((COLUMN()-1)&gt;='CUSTOS VARIÁVEIS'!$E$10,(COLUMN()-1)&lt;='CUSTOS VARIÁVEIS'!$F$10),'CUSTOS VARIÁVEIS'!$L$10,0))</f>
        <v>25</v>
      </c>
      <c r="AF41" s="16">
        <f>IF('CUSTOS VARIÁVEIS'!$B$9&lt;&gt;"",0,IF(AND((COLUMN()-1)&gt;='CUSTOS VARIÁVEIS'!$E$10,(COLUMN()-1)&lt;='CUSTOS VARIÁVEIS'!$F$10),'CUSTOS VARIÁVEIS'!$L$10,0))</f>
        <v>25</v>
      </c>
      <c r="AG41" s="16">
        <f>IF('CUSTOS VARIÁVEIS'!$B$9&lt;&gt;"",0,IF(AND((COLUMN()-1)&gt;='CUSTOS VARIÁVEIS'!$E$10,(COLUMN()-1)&lt;='CUSTOS VARIÁVEIS'!$F$10),'CUSTOS VARIÁVEIS'!$L$10,0))</f>
        <v>25</v>
      </c>
      <c r="AH41" s="16">
        <f>IF('CUSTOS VARIÁVEIS'!$B$9&lt;&gt;"",0,IF(AND((COLUMN()-1)&gt;='CUSTOS VARIÁVEIS'!$E$10,(COLUMN()-1)&lt;='CUSTOS VARIÁVEIS'!$F$10),'CUSTOS VARIÁVEIS'!$L$10,0))</f>
        <v>25</v>
      </c>
      <c r="AI41" s="16">
        <f>IF('CUSTOS VARIÁVEIS'!$B$9&lt;&gt;"",0,IF(AND((COLUMN()-1)&gt;='CUSTOS VARIÁVEIS'!$E$10,(COLUMN()-1)&lt;='CUSTOS VARIÁVEIS'!$F$10),'CUSTOS VARIÁVEIS'!$L$10,0))</f>
        <v>25</v>
      </c>
      <c r="AJ41" s="16">
        <f>IF('CUSTOS VARIÁVEIS'!$B$9&lt;&gt;"",0,IF(AND((COLUMN()-1)&gt;='CUSTOS VARIÁVEIS'!$E$10,(COLUMN()-1)&lt;='CUSTOS VARIÁVEIS'!$F$10),'CUSTOS VARIÁVEIS'!$L$10,0))</f>
        <v>25</v>
      </c>
      <c r="AK41" s="16">
        <f>IF('CUSTOS VARIÁVEIS'!$B$9&lt;&gt;"",0,IF(AND((COLUMN()-1)&gt;='CUSTOS VARIÁVEIS'!$E$10,(COLUMN()-1)&lt;='CUSTOS VARIÁVEIS'!$F$10),'CUSTOS VARIÁVEIS'!$L$10,0))</f>
        <v>25</v>
      </c>
      <c r="AL41" s="16">
        <f>IF('CUSTOS VARIÁVEIS'!$B$9&lt;&gt;"",0,IF(AND((COLUMN()-1)&gt;='CUSTOS VARIÁVEIS'!$E$10,(COLUMN()-1)&lt;='CUSTOS VARIÁVEIS'!$F$10),'CUSTOS VARIÁVEIS'!$L$10,0))</f>
        <v>25</v>
      </c>
      <c r="AM41" s="16">
        <f>IF('CUSTOS VARIÁVEIS'!$B$9&lt;&gt;"",0,IF(AND((COLUMN()-1)&gt;='CUSTOS VARIÁVEIS'!$E$10,(COLUMN()-1)&lt;='CUSTOS VARIÁVEIS'!$F$10),'CUSTOS VARIÁVEIS'!$L$10,0))</f>
        <v>25</v>
      </c>
      <c r="AN41" s="16">
        <f>IF('CUSTOS VARIÁVEIS'!$B$9&lt;&gt;"",0,IF(AND((COLUMN()-1)&gt;='CUSTOS VARIÁVEIS'!$E$10,(COLUMN()-1)&lt;='CUSTOS VARIÁVEIS'!$F$10),'CUSTOS VARIÁVEIS'!$L$10,0))</f>
        <v>25</v>
      </c>
      <c r="AO41" s="16">
        <f>IF('CUSTOS VARIÁVEIS'!$B$9&lt;&gt;"",0,IF(AND((COLUMN()-1)&gt;='CUSTOS VARIÁVEIS'!$E$10,(COLUMN()-1)&lt;='CUSTOS VARIÁVEIS'!$F$10),'CUSTOS VARIÁVEIS'!$L$10,0))</f>
        <v>25</v>
      </c>
      <c r="AP41" s="16">
        <f>IF('CUSTOS VARIÁVEIS'!$B$9&lt;&gt;"",0,IF(AND((COLUMN()-1)&gt;='CUSTOS VARIÁVEIS'!$E$10,(COLUMN()-1)&lt;='CUSTOS VARIÁVEIS'!$F$10),'CUSTOS VARIÁVEIS'!$L$10,0))</f>
        <v>25</v>
      </c>
      <c r="AQ41" s="16">
        <f>IF('CUSTOS VARIÁVEIS'!$B$9&lt;&gt;"",0,IF(AND((COLUMN()-1)&gt;='CUSTOS VARIÁVEIS'!$E$10,(COLUMN()-1)&lt;='CUSTOS VARIÁVEIS'!$F$10),'CUSTOS VARIÁVEIS'!$L$10,0))</f>
        <v>25</v>
      </c>
      <c r="AR41" s="16">
        <f>IF('CUSTOS VARIÁVEIS'!$B$9&lt;&gt;"",0,IF(AND((COLUMN()-1)&gt;='CUSTOS VARIÁVEIS'!$E$10,(COLUMN()-1)&lt;='CUSTOS VARIÁVEIS'!$F$10),'CUSTOS VARIÁVEIS'!$L$10,0))</f>
        <v>25</v>
      </c>
      <c r="AS41" s="16">
        <f>IF('CUSTOS VARIÁVEIS'!$B$9&lt;&gt;"",0,IF(AND((COLUMN()-1)&gt;='CUSTOS VARIÁVEIS'!$E$10,(COLUMN()-1)&lt;='CUSTOS VARIÁVEIS'!$F$10),'CUSTOS VARIÁVEIS'!$L$10,0))</f>
        <v>25</v>
      </c>
      <c r="AT41" s="16">
        <f>IF('CUSTOS VARIÁVEIS'!$B$9&lt;&gt;"",0,IF(AND((COLUMN()-1)&gt;='CUSTOS VARIÁVEIS'!$E$10,(COLUMN()-1)&lt;='CUSTOS VARIÁVEIS'!$F$10),'CUSTOS VARIÁVEIS'!$L$10,0))</f>
        <v>25</v>
      </c>
      <c r="AU41" s="16">
        <f>IF('CUSTOS VARIÁVEIS'!$B$9&lt;&gt;"",0,IF(AND((COLUMN()-1)&gt;='CUSTOS VARIÁVEIS'!$E$10,(COLUMN()-1)&lt;='CUSTOS VARIÁVEIS'!$F$10),'CUSTOS VARIÁVEIS'!$L$10,0))</f>
        <v>25</v>
      </c>
      <c r="AV41" s="16">
        <f>IF('CUSTOS VARIÁVEIS'!$B$9&lt;&gt;"",0,IF(AND((COLUMN()-1)&gt;='CUSTOS VARIÁVEIS'!$E$10,(COLUMN()-1)&lt;='CUSTOS VARIÁVEIS'!$F$10),'CUSTOS VARIÁVEIS'!$L$10,0))</f>
        <v>25</v>
      </c>
      <c r="AW41" s="16">
        <f>IF('CUSTOS VARIÁVEIS'!$B$9&lt;&gt;"",0,IF(AND((COLUMN()-1)&gt;='CUSTOS VARIÁVEIS'!$E$10,(COLUMN()-1)&lt;='CUSTOS VARIÁVEIS'!$F$10),'CUSTOS VARIÁVEIS'!$L$10,0))</f>
        <v>25</v>
      </c>
      <c r="AX41" s="16">
        <f>IF('CUSTOS VARIÁVEIS'!$B$9&lt;&gt;"",0,IF(AND((COLUMN()-1)&gt;='CUSTOS VARIÁVEIS'!$E$10,(COLUMN()-1)&lt;='CUSTOS VARIÁVEIS'!$F$10),'CUSTOS VARIÁVEIS'!$L$10,0))</f>
        <v>25</v>
      </c>
      <c r="AY41" s="16">
        <f>IF('CUSTOS VARIÁVEIS'!$B$9&lt;&gt;"",0,IF(AND((COLUMN()-1)&gt;='CUSTOS VARIÁVEIS'!$E$10,(COLUMN()-1)&lt;='CUSTOS VARIÁVEIS'!$F$10),'CUSTOS VARIÁVEIS'!$L$10,0))</f>
        <v>25</v>
      </c>
      <c r="AZ41" s="16">
        <f>IF('CUSTOS VARIÁVEIS'!$B$9&lt;&gt;"",0,IF(AND((COLUMN()-1)&gt;='CUSTOS VARIÁVEIS'!$E$10,(COLUMN()-1)&lt;='CUSTOS VARIÁVEIS'!$F$10),'CUSTOS VARIÁVEIS'!$L$10,0))</f>
        <v>25</v>
      </c>
      <c r="BA41" s="16">
        <f>IF('CUSTOS VARIÁVEIS'!$B$9&lt;&gt;"",0,IF(AND((COLUMN()-1)&gt;='CUSTOS VARIÁVEIS'!$E$10,(COLUMN()-1)&lt;='CUSTOS VARIÁVEIS'!$F$10),'CUSTOS VARIÁVEIS'!$L$10,0))</f>
        <v>25</v>
      </c>
    </row>
    <row r="42" spans="1:53" x14ac:dyDescent="0.35">
      <c r="A42" s="38" t="s">
        <v>193</v>
      </c>
      <c r="B42" s="16">
        <f>IF('CUSTOS VARIÁVEIS'!$B$9&lt;&gt;"",0,IF(AND((COLUMN()-1)&gt;='CUSTOS VARIÁVEIS'!$E$11,(COLUMN()-1)&lt;='CUSTOS VARIÁVEIS'!$F$11),'CUSTOS VARIÁVEIS'!$L$11,0))</f>
        <v>11.538462426035572</v>
      </c>
      <c r="C42" s="16">
        <f>IF('CUSTOS VARIÁVEIS'!$B$9&lt;&gt;"",0,IF(AND((COLUMN()-1)&gt;='CUSTOS VARIÁVEIS'!$E$11,(COLUMN()-1)&lt;='CUSTOS VARIÁVEIS'!$F$11),'CUSTOS VARIÁVEIS'!$L$11,0))</f>
        <v>11.538462426035572</v>
      </c>
      <c r="D42" s="16">
        <f>IF('CUSTOS VARIÁVEIS'!$B$9&lt;&gt;"",0,IF(AND((COLUMN()-1)&gt;='CUSTOS VARIÁVEIS'!$E$11,(COLUMN()-1)&lt;='CUSTOS VARIÁVEIS'!$F$11),'CUSTOS VARIÁVEIS'!$L$11,0))</f>
        <v>11.538462426035572</v>
      </c>
      <c r="E42" s="16">
        <f>IF('CUSTOS VARIÁVEIS'!$B$9&lt;&gt;"",0,IF(AND((COLUMN()-1)&gt;='CUSTOS VARIÁVEIS'!$E$11,(COLUMN()-1)&lt;='CUSTOS VARIÁVEIS'!$F$11),'CUSTOS VARIÁVEIS'!$L$11,0))</f>
        <v>11.538462426035572</v>
      </c>
      <c r="F42" s="16">
        <f>IF('CUSTOS VARIÁVEIS'!$B$9&lt;&gt;"",0,IF(AND((COLUMN()-1)&gt;='CUSTOS VARIÁVEIS'!$E$11,(COLUMN()-1)&lt;='CUSTOS VARIÁVEIS'!$F$11),'CUSTOS VARIÁVEIS'!$L$11,0))</f>
        <v>11.538462426035572</v>
      </c>
      <c r="G42" s="16">
        <f>IF('CUSTOS VARIÁVEIS'!$B$9&lt;&gt;"",0,IF(AND((COLUMN()-1)&gt;='CUSTOS VARIÁVEIS'!$E$11,(COLUMN()-1)&lt;='CUSTOS VARIÁVEIS'!$F$11),'CUSTOS VARIÁVEIS'!$L$11,0))</f>
        <v>11.538462426035572</v>
      </c>
      <c r="H42" s="16">
        <f>IF('CUSTOS VARIÁVEIS'!$B$9&lt;&gt;"",0,IF(AND((COLUMN()-1)&gt;='CUSTOS VARIÁVEIS'!$E$11,(COLUMN()-1)&lt;='CUSTOS VARIÁVEIS'!$F$11),'CUSTOS VARIÁVEIS'!$L$11,0))</f>
        <v>11.538462426035572</v>
      </c>
      <c r="I42" s="16">
        <f>IF('CUSTOS VARIÁVEIS'!$B$9&lt;&gt;"",0,IF(AND((COLUMN()-1)&gt;='CUSTOS VARIÁVEIS'!$E$11,(COLUMN()-1)&lt;='CUSTOS VARIÁVEIS'!$F$11),'CUSTOS VARIÁVEIS'!$L$11,0))</f>
        <v>11.538462426035572</v>
      </c>
      <c r="J42" s="16">
        <f>IF('CUSTOS VARIÁVEIS'!$B$9&lt;&gt;"",0,IF(AND((COLUMN()-1)&gt;='CUSTOS VARIÁVEIS'!$E$11,(COLUMN()-1)&lt;='CUSTOS VARIÁVEIS'!$F$11),'CUSTOS VARIÁVEIS'!$L$11,0))</f>
        <v>11.538462426035572</v>
      </c>
      <c r="K42" s="16">
        <f>IF('CUSTOS VARIÁVEIS'!$B$9&lt;&gt;"",0,IF(AND((COLUMN()-1)&gt;='CUSTOS VARIÁVEIS'!$E$11,(COLUMN()-1)&lt;='CUSTOS VARIÁVEIS'!$F$11),'CUSTOS VARIÁVEIS'!$L$11,0))</f>
        <v>11.538462426035572</v>
      </c>
      <c r="L42" s="16">
        <f>IF('CUSTOS VARIÁVEIS'!$B$9&lt;&gt;"",0,IF(AND((COLUMN()-1)&gt;='CUSTOS VARIÁVEIS'!$E$11,(COLUMN()-1)&lt;='CUSTOS VARIÁVEIS'!$F$11),'CUSTOS VARIÁVEIS'!$L$11,0))</f>
        <v>11.538462426035572</v>
      </c>
      <c r="M42" s="16">
        <f>IF('CUSTOS VARIÁVEIS'!$B$9&lt;&gt;"",0,IF(AND((COLUMN()-1)&gt;='CUSTOS VARIÁVEIS'!$E$11,(COLUMN()-1)&lt;='CUSTOS VARIÁVEIS'!$F$11),'CUSTOS VARIÁVEIS'!$L$11,0))</f>
        <v>11.538462426035572</v>
      </c>
      <c r="N42" s="16">
        <f>IF('CUSTOS VARIÁVEIS'!$B$9&lt;&gt;"",0,IF(AND((COLUMN()-1)&gt;='CUSTOS VARIÁVEIS'!$E$11,(COLUMN()-1)&lt;='CUSTOS VARIÁVEIS'!$F$11),'CUSTOS VARIÁVEIS'!$L$11,0))</f>
        <v>11.538462426035572</v>
      </c>
      <c r="O42" s="16">
        <f>IF('CUSTOS VARIÁVEIS'!$B$9&lt;&gt;"",0,IF(AND((COLUMN()-1)&gt;='CUSTOS VARIÁVEIS'!$E$11,(COLUMN()-1)&lt;='CUSTOS VARIÁVEIS'!$F$11),'CUSTOS VARIÁVEIS'!$L$11,0))</f>
        <v>11.538462426035572</v>
      </c>
      <c r="P42" s="16">
        <f>IF('CUSTOS VARIÁVEIS'!$B$9&lt;&gt;"",0,IF(AND((COLUMN()-1)&gt;='CUSTOS VARIÁVEIS'!$E$11,(COLUMN()-1)&lt;='CUSTOS VARIÁVEIS'!$F$11),'CUSTOS VARIÁVEIS'!$L$11,0))</f>
        <v>11.538462426035572</v>
      </c>
      <c r="Q42" s="16">
        <f>IF('CUSTOS VARIÁVEIS'!$B$9&lt;&gt;"",0,IF(AND((COLUMN()-1)&gt;='CUSTOS VARIÁVEIS'!$E$11,(COLUMN()-1)&lt;='CUSTOS VARIÁVEIS'!$F$11),'CUSTOS VARIÁVEIS'!$L$11,0))</f>
        <v>11.538462426035572</v>
      </c>
      <c r="R42" s="16">
        <f>IF('CUSTOS VARIÁVEIS'!$B$9&lt;&gt;"",0,IF(AND((COLUMN()-1)&gt;='CUSTOS VARIÁVEIS'!$E$11,(COLUMN()-1)&lt;='CUSTOS VARIÁVEIS'!$F$11),'CUSTOS VARIÁVEIS'!$L$11,0))</f>
        <v>11.538462426035572</v>
      </c>
      <c r="S42" s="16">
        <f>IF('CUSTOS VARIÁVEIS'!$B$9&lt;&gt;"",0,IF(AND((COLUMN()-1)&gt;='CUSTOS VARIÁVEIS'!$E$11,(COLUMN()-1)&lt;='CUSTOS VARIÁVEIS'!$F$11),'CUSTOS VARIÁVEIS'!$L$11,0))</f>
        <v>11.538462426035572</v>
      </c>
      <c r="T42" s="16">
        <f>IF('CUSTOS VARIÁVEIS'!$B$9&lt;&gt;"",0,IF(AND((COLUMN()-1)&gt;='CUSTOS VARIÁVEIS'!$E$11,(COLUMN()-1)&lt;='CUSTOS VARIÁVEIS'!$F$11),'CUSTOS VARIÁVEIS'!$L$11,0))</f>
        <v>11.538462426035572</v>
      </c>
      <c r="U42" s="16">
        <f>IF('CUSTOS VARIÁVEIS'!$B$9&lt;&gt;"",0,IF(AND((COLUMN()-1)&gt;='CUSTOS VARIÁVEIS'!$E$11,(COLUMN()-1)&lt;='CUSTOS VARIÁVEIS'!$F$11),'CUSTOS VARIÁVEIS'!$L$11,0))</f>
        <v>11.538462426035572</v>
      </c>
      <c r="V42" s="16">
        <f>IF('CUSTOS VARIÁVEIS'!$B$9&lt;&gt;"",0,IF(AND((COLUMN()-1)&gt;='CUSTOS VARIÁVEIS'!$E$11,(COLUMN()-1)&lt;='CUSTOS VARIÁVEIS'!$F$11),'CUSTOS VARIÁVEIS'!$L$11,0))</f>
        <v>11.538462426035572</v>
      </c>
      <c r="W42" s="16">
        <f>IF('CUSTOS VARIÁVEIS'!$B$9&lt;&gt;"",0,IF(AND((COLUMN()-1)&gt;='CUSTOS VARIÁVEIS'!$E$11,(COLUMN()-1)&lt;='CUSTOS VARIÁVEIS'!$F$11),'CUSTOS VARIÁVEIS'!$L$11,0))</f>
        <v>11.538462426035572</v>
      </c>
      <c r="X42" s="16">
        <f>IF('CUSTOS VARIÁVEIS'!$B$9&lt;&gt;"",0,IF(AND((COLUMN()-1)&gt;='CUSTOS VARIÁVEIS'!$E$11,(COLUMN()-1)&lt;='CUSTOS VARIÁVEIS'!$F$11),'CUSTOS VARIÁVEIS'!$L$11,0))</f>
        <v>11.538462426035572</v>
      </c>
      <c r="Y42" s="16">
        <f>IF('CUSTOS VARIÁVEIS'!$B$9&lt;&gt;"",0,IF(AND((COLUMN()-1)&gt;='CUSTOS VARIÁVEIS'!$E$11,(COLUMN()-1)&lt;='CUSTOS VARIÁVEIS'!$F$11),'CUSTOS VARIÁVEIS'!$L$11,0))</f>
        <v>11.538462426035572</v>
      </c>
      <c r="Z42" s="16">
        <f>IF('CUSTOS VARIÁVEIS'!$B$9&lt;&gt;"",0,IF(AND((COLUMN()-1)&gt;='CUSTOS VARIÁVEIS'!$E$11,(COLUMN()-1)&lt;='CUSTOS VARIÁVEIS'!$F$11),'CUSTOS VARIÁVEIS'!$L$11,0))</f>
        <v>11.538462426035572</v>
      </c>
      <c r="AA42" s="16">
        <f>IF('CUSTOS VARIÁVEIS'!$B$9&lt;&gt;"",0,IF(AND((COLUMN()-1)&gt;='CUSTOS VARIÁVEIS'!$E$11,(COLUMN()-1)&lt;='CUSTOS VARIÁVEIS'!$F$11),'CUSTOS VARIÁVEIS'!$L$11,0))</f>
        <v>11.538462426035572</v>
      </c>
      <c r="AB42" s="16">
        <f>IF('CUSTOS VARIÁVEIS'!$B$9&lt;&gt;"",0,IF(AND((COLUMN()-1)&gt;='CUSTOS VARIÁVEIS'!$E$11,(COLUMN()-1)&lt;='CUSTOS VARIÁVEIS'!$F$11),'CUSTOS VARIÁVEIS'!$L$11,0))</f>
        <v>11.538462426035572</v>
      </c>
      <c r="AC42" s="16">
        <f>IF('CUSTOS VARIÁVEIS'!$B$9&lt;&gt;"",0,IF(AND((COLUMN()-1)&gt;='CUSTOS VARIÁVEIS'!$E$11,(COLUMN()-1)&lt;='CUSTOS VARIÁVEIS'!$F$11),'CUSTOS VARIÁVEIS'!$L$11,0))</f>
        <v>11.538462426035572</v>
      </c>
      <c r="AD42" s="16">
        <f>IF('CUSTOS VARIÁVEIS'!$B$9&lt;&gt;"",0,IF(AND((COLUMN()-1)&gt;='CUSTOS VARIÁVEIS'!$E$11,(COLUMN()-1)&lt;='CUSTOS VARIÁVEIS'!$F$11),'CUSTOS VARIÁVEIS'!$L$11,0))</f>
        <v>11.538462426035572</v>
      </c>
      <c r="AE42" s="16">
        <f>IF('CUSTOS VARIÁVEIS'!$B$9&lt;&gt;"",0,IF(AND((COLUMN()-1)&gt;='CUSTOS VARIÁVEIS'!$E$11,(COLUMN()-1)&lt;='CUSTOS VARIÁVEIS'!$F$11),'CUSTOS VARIÁVEIS'!$L$11,0))</f>
        <v>11.538462426035572</v>
      </c>
      <c r="AF42" s="16">
        <f>IF('CUSTOS VARIÁVEIS'!$B$9&lt;&gt;"",0,IF(AND((COLUMN()-1)&gt;='CUSTOS VARIÁVEIS'!$E$11,(COLUMN()-1)&lt;='CUSTOS VARIÁVEIS'!$F$11),'CUSTOS VARIÁVEIS'!$L$11,0))</f>
        <v>11.538462426035572</v>
      </c>
      <c r="AG42" s="16">
        <f>IF('CUSTOS VARIÁVEIS'!$B$9&lt;&gt;"",0,IF(AND((COLUMN()-1)&gt;='CUSTOS VARIÁVEIS'!$E$11,(COLUMN()-1)&lt;='CUSTOS VARIÁVEIS'!$F$11),'CUSTOS VARIÁVEIS'!$L$11,0))</f>
        <v>11.538462426035572</v>
      </c>
      <c r="AH42" s="16">
        <f>IF('CUSTOS VARIÁVEIS'!$B$9&lt;&gt;"",0,IF(AND((COLUMN()-1)&gt;='CUSTOS VARIÁVEIS'!$E$11,(COLUMN()-1)&lt;='CUSTOS VARIÁVEIS'!$F$11),'CUSTOS VARIÁVEIS'!$L$11,0))</f>
        <v>11.538462426035572</v>
      </c>
      <c r="AI42" s="16">
        <f>IF('CUSTOS VARIÁVEIS'!$B$9&lt;&gt;"",0,IF(AND((COLUMN()-1)&gt;='CUSTOS VARIÁVEIS'!$E$11,(COLUMN()-1)&lt;='CUSTOS VARIÁVEIS'!$F$11),'CUSTOS VARIÁVEIS'!$L$11,0))</f>
        <v>11.538462426035572</v>
      </c>
      <c r="AJ42" s="16">
        <f>IF('CUSTOS VARIÁVEIS'!$B$9&lt;&gt;"",0,IF(AND((COLUMN()-1)&gt;='CUSTOS VARIÁVEIS'!$E$11,(COLUMN()-1)&lt;='CUSTOS VARIÁVEIS'!$F$11),'CUSTOS VARIÁVEIS'!$L$11,0))</f>
        <v>11.538462426035572</v>
      </c>
      <c r="AK42" s="16">
        <f>IF('CUSTOS VARIÁVEIS'!$B$9&lt;&gt;"",0,IF(AND((COLUMN()-1)&gt;='CUSTOS VARIÁVEIS'!$E$11,(COLUMN()-1)&lt;='CUSTOS VARIÁVEIS'!$F$11),'CUSTOS VARIÁVEIS'!$L$11,0))</f>
        <v>11.538462426035572</v>
      </c>
      <c r="AL42" s="16">
        <f>IF('CUSTOS VARIÁVEIS'!$B$9&lt;&gt;"",0,IF(AND((COLUMN()-1)&gt;='CUSTOS VARIÁVEIS'!$E$11,(COLUMN()-1)&lt;='CUSTOS VARIÁVEIS'!$F$11),'CUSTOS VARIÁVEIS'!$L$11,0))</f>
        <v>11.538462426035572</v>
      </c>
      <c r="AM42" s="16">
        <f>IF('CUSTOS VARIÁVEIS'!$B$9&lt;&gt;"",0,IF(AND((COLUMN()-1)&gt;='CUSTOS VARIÁVEIS'!$E$11,(COLUMN()-1)&lt;='CUSTOS VARIÁVEIS'!$F$11),'CUSTOS VARIÁVEIS'!$L$11,0))</f>
        <v>11.538462426035572</v>
      </c>
      <c r="AN42" s="16">
        <f>IF('CUSTOS VARIÁVEIS'!$B$9&lt;&gt;"",0,IF(AND((COLUMN()-1)&gt;='CUSTOS VARIÁVEIS'!$E$11,(COLUMN()-1)&lt;='CUSTOS VARIÁVEIS'!$F$11),'CUSTOS VARIÁVEIS'!$L$11,0))</f>
        <v>11.538462426035572</v>
      </c>
      <c r="AO42" s="16">
        <f>IF('CUSTOS VARIÁVEIS'!$B$9&lt;&gt;"",0,IF(AND((COLUMN()-1)&gt;='CUSTOS VARIÁVEIS'!$E$11,(COLUMN()-1)&lt;='CUSTOS VARIÁVEIS'!$F$11),'CUSTOS VARIÁVEIS'!$L$11,0))</f>
        <v>11.538462426035572</v>
      </c>
      <c r="AP42" s="16">
        <f>IF('CUSTOS VARIÁVEIS'!$B$9&lt;&gt;"",0,IF(AND((COLUMN()-1)&gt;='CUSTOS VARIÁVEIS'!$E$11,(COLUMN()-1)&lt;='CUSTOS VARIÁVEIS'!$F$11),'CUSTOS VARIÁVEIS'!$L$11,0))</f>
        <v>11.538462426035572</v>
      </c>
      <c r="AQ42" s="16">
        <f>IF('CUSTOS VARIÁVEIS'!$B$9&lt;&gt;"",0,IF(AND((COLUMN()-1)&gt;='CUSTOS VARIÁVEIS'!$E$11,(COLUMN()-1)&lt;='CUSTOS VARIÁVEIS'!$F$11),'CUSTOS VARIÁVEIS'!$L$11,0))</f>
        <v>11.538462426035572</v>
      </c>
      <c r="AR42" s="16">
        <f>IF('CUSTOS VARIÁVEIS'!$B$9&lt;&gt;"",0,IF(AND((COLUMN()-1)&gt;='CUSTOS VARIÁVEIS'!$E$11,(COLUMN()-1)&lt;='CUSTOS VARIÁVEIS'!$F$11),'CUSTOS VARIÁVEIS'!$L$11,0))</f>
        <v>11.538462426035572</v>
      </c>
      <c r="AS42" s="16">
        <f>IF('CUSTOS VARIÁVEIS'!$B$9&lt;&gt;"",0,IF(AND((COLUMN()-1)&gt;='CUSTOS VARIÁVEIS'!$E$11,(COLUMN()-1)&lt;='CUSTOS VARIÁVEIS'!$F$11),'CUSTOS VARIÁVEIS'!$L$11,0))</f>
        <v>11.538462426035572</v>
      </c>
      <c r="AT42" s="16">
        <f>IF('CUSTOS VARIÁVEIS'!$B$9&lt;&gt;"",0,IF(AND((COLUMN()-1)&gt;='CUSTOS VARIÁVEIS'!$E$11,(COLUMN()-1)&lt;='CUSTOS VARIÁVEIS'!$F$11),'CUSTOS VARIÁVEIS'!$L$11,0))</f>
        <v>11.538462426035572</v>
      </c>
      <c r="AU42" s="16">
        <f>IF('CUSTOS VARIÁVEIS'!$B$9&lt;&gt;"",0,IF(AND((COLUMN()-1)&gt;='CUSTOS VARIÁVEIS'!$E$11,(COLUMN()-1)&lt;='CUSTOS VARIÁVEIS'!$F$11),'CUSTOS VARIÁVEIS'!$L$11,0))</f>
        <v>11.538462426035572</v>
      </c>
      <c r="AV42" s="16">
        <f>IF('CUSTOS VARIÁVEIS'!$B$9&lt;&gt;"",0,IF(AND((COLUMN()-1)&gt;='CUSTOS VARIÁVEIS'!$E$11,(COLUMN()-1)&lt;='CUSTOS VARIÁVEIS'!$F$11),'CUSTOS VARIÁVEIS'!$L$11,0))</f>
        <v>11.538462426035572</v>
      </c>
      <c r="AW42" s="16">
        <f>IF('CUSTOS VARIÁVEIS'!$B$9&lt;&gt;"",0,IF(AND((COLUMN()-1)&gt;='CUSTOS VARIÁVEIS'!$E$11,(COLUMN()-1)&lt;='CUSTOS VARIÁVEIS'!$F$11),'CUSTOS VARIÁVEIS'!$L$11,0))</f>
        <v>11.538462426035572</v>
      </c>
      <c r="AX42" s="16">
        <f>IF('CUSTOS VARIÁVEIS'!$B$9&lt;&gt;"",0,IF(AND((COLUMN()-1)&gt;='CUSTOS VARIÁVEIS'!$E$11,(COLUMN()-1)&lt;='CUSTOS VARIÁVEIS'!$F$11),'CUSTOS VARIÁVEIS'!$L$11,0))</f>
        <v>11.538462426035572</v>
      </c>
      <c r="AY42" s="16">
        <f>IF('CUSTOS VARIÁVEIS'!$B$9&lt;&gt;"",0,IF(AND((COLUMN()-1)&gt;='CUSTOS VARIÁVEIS'!$E$11,(COLUMN()-1)&lt;='CUSTOS VARIÁVEIS'!$F$11),'CUSTOS VARIÁVEIS'!$L$11,0))</f>
        <v>11.538462426035572</v>
      </c>
      <c r="AZ42" s="16">
        <f>IF('CUSTOS VARIÁVEIS'!$B$9&lt;&gt;"",0,IF(AND((COLUMN()-1)&gt;='CUSTOS VARIÁVEIS'!$E$11,(COLUMN()-1)&lt;='CUSTOS VARIÁVEIS'!$F$11),'CUSTOS VARIÁVEIS'!$L$11,0))</f>
        <v>11.538462426035572</v>
      </c>
      <c r="BA42" s="16">
        <f>IF('CUSTOS VARIÁVEIS'!$B$9&lt;&gt;"",0,IF(AND((COLUMN()-1)&gt;='CUSTOS VARIÁVEIS'!$E$11,(COLUMN()-1)&lt;='CUSTOS VARIÁVEIS'!$F$11),'CUSTOS VARIÁVEIS'!$L$11,0))</f>
        <v>11.538462426035572</v>
      </c>
    </row>
    <row r="43" spans="1:53" x14ac:dyDescent="0.35">
      <c r="A43" s="50" t="s">
        <v>413</v>
      </c>
      <c r="B43" s="67" t="str">
        <f>IF(AND((COLUMN()-1)&gt;='CUSTOS VARIÁVEIS'!$E$12,(COLUMN()-1)&lt;='CUSTOS VARIÁVEIS'!$F$12),'CUSTOS VARIÁVEIS'!$L$12,0)</f>
        <v/>
      </c>
      <c r="C43" s="67" t="str">
        <f>IF(AND((COLUMN()-1)&gt;='CUSTOS VARIÁVEIS'!$E$12,(COLUMN()-1)&lt;='CUSTOS VARIÁVEIS'!$F$12),'CUSTOS VARIÁVEIS'!$L$12,0)</f>
        <v/>
      </c>
      <c r="D43" s="67" t="str">
        <f>IF(AND((COLUMN()-1)&gt;='CUSTOS VARIÁVEIS'!$E$12,(COLUMN()-1)&lt;='CUSTOS VARIÁVEIS'!$F$12),'CUSTOS VARIÁVEIS'!$L$12,0)</f>
        <v/>
      </c>
      <c r="E43" s="67" t="str">
        <f>IF(AND((COLUMN()-1)&gt;='CUSTOS VARIÁVEIS'!$E$12,(COLUMN()-1)&lt;='CUSTOS VARIÁVEIS'!$F$12),'CUSTOS VARIÁVEIS'!$L$12,0)</f>
        <v/>
      </c>
      <c r="F43" s="67" t="str">
        <f>IF(AND((COLUMN()-1)&gt;='CUSTOS VARIÁVEIS'!$E$12,(COLUMN()-1)&lt;='CUSTOS VARIÁVEIS'!$F$12),'CUSTOS VARIÁVEIS'!$L$12,0)</f>
        <v/>
      </c>
      <c r="G43" s="67" t="str">
        <f>IF(AND((COLUMN()-1)&gt;='CUSTOS VARIÁVEIS'!$E$12,(COLUMN()-1)&lt;='CUSTOS VARIÁVEIS'!$F$12),'CUSTOS VARIÁVEIS'!$L$12,0)</f>
        <v/>
      </c>
      <c r="H43" s="67" t="str">
        <f>IF(AND((COLUMN()-1)&gt;='CUSTOS VARIÁVEIS'!$E$12,(COLUMN()-1)&lt;='CUSTOS VARIÁVEIS'!$F$12),'CUSTOS VARIÁVEIS'!$L$12,0)</f>
        <v/>
      </c>
      <c r="I43" s="67" t="str">
        <f>IF(AND((COLUMN()-1)&gt;='CUSTOS VARIÁVEIS'!$E$12,(COLUMN()-1)&lt;='CUSTOS VARIÁVEIS'!$F$12),'CUSTOS VARIÁVEIS'!$L$12,0)</f>
        <v/>
      </c>
      <c r="J43" s="67" t="str">
        <f>IF(AND((COLUMN()-1)&gt;='CUSTOS VARIÁVEIS'!$E$12,(COLUMN()-1)&lt;='CUSTOS VARIÁVEIS'!$F$12),'CUSTOS VARIÁVEIS'!$L$12,0)</f>
        <v/>
      </c>
      <c r="K43" s="67" t="str">
        <f>IF(AND((COLUMN()-1)&gt;='CUSTOS VARIÁVEIS'!$E$12,(COLUMN()-1)&lt;='CUSTOS VARIÁVEIS'!$F$12),'CUSTOS VARIÁVEIS'!$L$12,0)</f>
        <v/>
      </c>
      <c r="L43" s="67" t="str">
        <f>IF(AND((COLUMN()-1)&gt;='CUSTOS VARIÁVEIS'!$E$12,(COLUMN()-1)&lt;='CUSTOS VARIÁVEIS'!$F$12),'CUSTOS VARIÁVEIS'!$L$12,0)</f>
        <v/>
      </c>
      <c r="M43" s="67" t="str">
        <f>IF(AND((COLUMN()-1)&gt;='CUSTOS VARIÁVEIS'!$E$12,(COLUMN()-1)&lt;='CUSTOS VARIÁVEIS'!$F$12),'CUSTOS VARIÁVEIS'!$L$12,0)</f>
        <v/>
      </c>
      <c r="N43" s="67" t="str">
        <f>IF(AND((COLUMN()-1)&gt;='CUSTOS VARIÁVEIS'!$E$12,(COLUMN()-1)&lt;='CUSTOS VARIÁVEIS'!$F$12),'CUSTOS VARIÁVEIS'!$L$12,0)</f>
        <v/>
      </c>
      <c r="O43" s="67" t="str">
        <f>IF(AND((COLUMN()-1)&gt;='CUSTOS VARIÁVEIS'!$E$12,(COLUMN()-1)&lt;='CUSTOS VARIÁVEIS'!$F$12),'CUSTOS VARIÁVEIS'!$L$12,0)</f>
        <v/>
      </c>
      <c r="P43" s="67" t="str">
        <f>IF(AND((COLUMN()-1)&gt;='CUSTOS VARIÁVEIS'!$E$12,(COLUMN()-1)&lt;='CUSTOS VARIÁVEIS'!$F$12),'CUSTOS VARIÁVEIS'!$L$12,0)</f>
        <v/>
      </c>
      <c r="Q43" s="67" t="str">
        <f>IF(AND((COLUMN()-1)&gt;='CUSTOS VARIÁVEIS'!$E$12,(COLUMN()-1)&lt;='CUSTOS VARIÁVEIS'!$F$12),'CUSTOS VARIÁVEIS'!$L$12,0)</f>
        <v/>
      </c>
      <c r="R43" s="67" t="str">
        <f>IF(AND((COLUMN()-1)&gt;='CUSTOS VARIÁVEIS'!$E$12,(COLUMN()-1)&lt;='CUSTOS VARIÁVEIS'!$F$12),'CUSTOS VARIÁVEIS'!$L$12,0)</f>
        <v/>
      </c>
      <c r="S43" s="67" t="str">
        <f>IF(AND((COLUMN()-1)&gt;='CUSTOS VARIÁVEIS'!$E$12,(COLUMN()-1)&lt;='CUSTOS VARIÁVEIS'!$F$12),'CUSTOS VARIÁVEIS'!$L$12,0)</f>
        <v/>
      </c>
      <c r="T43" s="67" t="str">
        <f>IF(AND((COLUMN()-1)&gt;='CUSTOS VARIÁVEIS'!$E$12,(COLUMN()-1)&lt;='CUSTOS VARIÁVEIS'!$F$12),'CUSTOS VARIÁVEIS'!$L$12,0)</f>
        <v/>
      </c>
      <c r="U43" s="67" t="str">
        <f>IF(AND((COLUMN()-1)&gt;='CUSTOS VARIÁVEIS'!$E$12,(COLUMN()-1)&lt;='CUSTOS VARIÁVEIS'!$F$12),'CUSTOS VARIÁVEIS'!$L$12,0)</f>
        <v/>
      </c>
      <c r="V43" s="67" t="str">
        <f>IF(AND((COLUMN()-1)&gt;='CUSTOS VARIÁVEIS'!$E$12,(COLUMN()-1)&lt;='CUSTOS VARIÁVEIS'!$F$12),'CUSTOS VARIÁVEIS'!$L$12,0)</f>
        <v/>
      </c>
      <c r="W43" s="67" t="str">
        <f>IF(AND((COLUMN()-1)&gt;='CUSTOS VARIÁVEIS'!$E$12,(COLUMN()-1)&lt;='CUSTOS VARIÁVEIS'!$F$12),'CUSTOS VARIÁVEIS'!$L$12,0)</f>
        <v/>
      </c>
      <c r="X43" s="67" t="str">
        <f>IF(AND((COLUMN()-1)&gt;='CUSTOS VARIÁVEIS'!$E$12,(COLUMN()-1)&lt;='CUSTOS VARIÁVEIS'!$F$12),'CUSTOS VARIÁVEIS'!$L$12,0)</f>
        <v/>
      </c>
      <c r="Y43" s="67" t="str">
        <f>IF(AND((COLUMN()-1)&gt;='CUSTOS VARIÁVEIS'!$E$12,(COLUMN()-1)&lt;='CUSTOS VARIÁVEIS'!$F$12),'CUSTOS VARIÁVEIS'!$L$12,0)</f>
        <v/>
      </c>
      <c r="Z43" s="67" t="str">
        <f>IF(AND((COLUMN()-1)&gt;='CUSTOS VARIÁVEIS'!$E$12,(COLUMN()-1)&lt;='CUSTOS VARIÁVEIS'!$F$12),'CUSTOS VARIÁVEIS'!$L$12,0)</f>
        <v/>
      </c>
      <c r="AA43" s="67" t="str">
        <f>IF(AND((COLUMN()-1)&gt;='CUSTOS VARIÁVEIS'!$E$12,(COLUMN()-1)&lt;='CUSTOS VARIÁVEIS'!$F$12),'CUSTOS VARIÁVEIS'!$L$12,0)</f>
        <v/>
      </c>
      <c r="AB43" s="67" t="str">
        <f>IF(AND((COLUMN()-1)&gt;='CUSTOS VARIÁVEIS'!$E$12,(COLUMN()-1)&lt;='CUSTOS VARIÁVEIS'!$F$12),'CUSTOS VARIÁVEIS'!$L$12,0)</f>
        <v/>
      </c>
      <c r="AC43" s="67" t="str">
        <f>IF(AND((COLUMN()-1)&gt;='CUSTOS VARIÁVEIS'!$E$12,(COLUMN()-1)&lt;='CUSTOS VARIÁVEIS'!$F$12),'CUSTOS VARIÁVEIS'!$L$12,0)</f>
        <v/>
      </c>
      <c r="AD43" s="67" t="str">
        <f>IF(AND((COLUMN()-1)&gt;='CUSTOS VARIÁVEIS'!$E$12,(COLUMN()-1)&lt;='CUSTOS VARIÁVEIS'!$F$12),'CUSTOS VARIÁVEIS'!$L$12,0)</f>
        <v/>
      </c>
      <c r="AE43" s="67" t="str">
        <f>IF(AND((COLUMN()-1)&gt;='CUSTOS VARIÁVEIS'!$E$12,(COLUMN()-1)&lt;='CUSTOS VARIÁVEIS'!$F$12),'CUSTOS VARIÁVEIS'!$L$12,0)</f>
        <v/>
      </c>
      <c r="AF43" s="67" t="str">
        <f>IF(AND((COLUMN()-1)&gt;='CUSTOS VARIÁVEIS'!$E$12,(COLUMN()-1)&lt;='CUSTOS VARIÁVEIS'!$F$12),'CUSTOS VARIÁVEIS'!$L$12,0)</f>
        <v/>
      </c>
      <c r="AG43" s="67" t="str">
        <f>IF(AND((COLUMN()-1)&gt;='CUSTOS VARIÁVEIS'!$E$12,(COLUMN()-1)&lt;='CUSTOS VARIÁVEIS'!$F$12),'CUSTOS VARIÁVEIS'!$L$12,0)</f>
        <v/>
      </c>
      <c r="AH43" s="67" t="str">
        <f>IF(AND((COLUMN()-1)&gt;='CUSTOS VARIÁVEIS'!$E$12,(COLUMN()-1)&lt;='CUSTOS VARIÁVEIS'!$F$12),'CUSTOS VARIÁVEIS'!$L$12,0)</f>
        <v/>
      </c>
      <c r="AI43" s="67" t="str">
        <f>IF(AND((COLUMN()-1)&gt;='CUSTOS VARIÁVEIS'!$E$12,(COLUMN()-1)&lt;='CUSTOS VARIÁVEIS'!$F$12),'CUSTOS VARIÁVEIS'!$L$12,0)</f>
        <v/>
      </c>
      <c r="AJ43" s="67" t="str">
        <f>IF(AND((COLUMN()-1)&gt;='CUSTOS VARIÁVEIS'!$E$12,(COLUMN()-1)&lt;='CUSTOS VARIÁVEIS'!$F$12),'CUSTOS VARIÁVEIS'!$L$12,0)</f>
        <v/>
      </c>
      <c r="AK43" s="67" t="str">
        <f>IF(AND((COLUMN()-1)&gt;='CUSTOS VARIÁVEIS'!$E$12,(COLUMN()-1)&lt;='CUSTOS VARIÁVEIS'!$F$12),'CUSTOS VARIÁVEIS'!$L$12,0)</f>
        <v/>
      </c>
      <c r="AL43" s="67" t="str">
        <f>IF(AND((COLUMN()-1)&gt;='CUSTOS VARIÁVEIS'!$E$12,(COLUMN()-1)&lt;='CUSTOS VARIÁVEIS'!$F$12),'CUSTOS VARIÁVEIS'!$L$12,0)</f>
        <v/>
      </c>
      <c r="AM43" s="67" t="str">
        <f>IF(AND((COLUMN()-1)&gt;='CUSTOS VARIÁVEIS'!$E$12,(COLUMN()-1)&lt;='CUSTOS VARIÁVEIS'!$F$12),'CUSTOS VARIÁVEIS'!$L$12,0)</f>
        <v/>
      </c>
      <c r="AN43" s="67" t="str">
        <f>IF(AND((COLUMN()-1)&gt;='CUSTOS VARIÁVEIS'!$E$12,(COLUMN()-1)&lt;='CUSTOS VARIÁVEIS'!$F$12),'CUSTOS VARIÁVEIS'!$L$12,0)</f>
        <v/>
      </c>
      <c r="AO43" s="67" t="str">
        <f>IF(AND((COLUMN()-1)&gt;='CUSTOS VARIÁVEIS'!$E$12,(COLUMN()-1)&lt;='CUSTOS VARIÁVEIS'!$F$12),'CUSTOS VARIÁVEIS'!$L$12,0)</f>
        <v/>
      </c>
      <c r="AP43" s="67" t="str">
        <f>IF(AND((COLUMN()-1)&gt;='CUSTOS VARIÁVEIS'!$E$12,(COLUMN()-1)&lt;='CUSTOS VARIÁVEIS'!$F$12),'CUSTOS VARIÁVEIS'!$L$12,0)</f>
        <v/>
      </c>
      <c r="AQ43" s="67" t="str">
        <f>IF(AND((COLUMN()-1)&gt;='CUSTOS VARIÁVEIS'!$E$12,(COLUMN()-1)&lt;='CUSTOS VARIÁVEIS'!$F$12),'CUSTOS VARIÁVEIS'!$L$12,0)</f>
        <v/>
      </c>
      <c r="AR43" s="67" t="str">
        <f>IF(AND((COLUMN()-1)&gt;='CUSTOS VARIÁVEIS'!$E$12,(COLUMN()-1)&lt;='CUSTOS VARIÁVEIS'!$F$12),'CUSTOS VARIÁVEIS'!$L$12,0)</f>
        <v/>
      </c>
      <c r="AS43" s="67" t="str">
        <f>IF(AND((COLUMN()-1)&gt;='CUSTOS VARIÁVEIS'!$E$12,(COLUMN()-1)&lt;='CUSTOS VARIÁVEIS'!$F$12),'CUSTOS VARIÁVEIS'!$L$12,0)</f>
        <v/>
      </c>
      <c r="AT43" s="67" t="str">
        <f>IF(AND((COLUMN()-1)&gt;='CUSTOS VARIÁVEIS'!$E$12,(COLUMN()-1)&lt;='CUSTOS VARIÁVEIS'!$F$12),'CUSTOS VARIÁVEIS'!$L$12,0)</f>
        <v/>
      </c>
      <c r="AU43" s="67" t="str">
        <f>IF(AND((COLUMN()-1)&gt;='CUSTOS VARIÁVEIS'!$E$12,(COLUMN()-1)&lt;='CUSTOS VARIÁVEIS'!$F$12),'CUSTOS VARIÁVEIS'!$L$12,0)</f>
        <v/>
      </c>
      <c r="AV43" s="67" t="str">
        <f>IF(AND((COLUMN()-1)&gt;='CUSTOS VARIÁVEIS'!$E$12,(COLUMN()-1)&lt;='CUSTOS VARIÁVEIS'!$F$12),'CUSTOS VARIÁVEIS'!$L$12,0)</f>
        <v/>
      </c>
      <c r="AW43" s="67" t="str">
        <f>IF(AND((COLUMN()-1)&gt;='CUSTOS VARIÁVEIS'!$E$12,(COLUMN()-1)&lt;='CUSTOS VARIÁVEIS'!$F$12),'CUSTOS VARIÁVEIS'!$L$12,0)</f>
        <v/>
      </c>
      <c r="AX43" s="67" t="str">
        <f>IF(AND((COLUMN()-1)&gt;='CUSTOS VARIÁVEIS'!$E$12,(COLUMN()-1)&lt;='CUSTOS VARIÁVEIS'!$F$12),'CUSTOS VARIÁVEIS'!$L$12,0)</f>
        <v/>
      </c>
      <c r="AY43" s="67" t="str">
        <f>IF(AND((COLUMN()-1)&gt;='CUSTOS VARIÁVEIS'!$E$12,(COLUMN()-1)&lt;='CUSTOS VARIÁVEIS'!$F$12),'CUSTOS VARIÁVEIS'!$L$12,0)</f>
        <v/>
      </c>
      <c r="AZ43" s="67" t="str">
        <f>IF(AND((COLUMN()-1)&gt;='CUSTOS VARIÁVEIS'!$E$12,(COLUMN()-1)&lt;='CUSTOS VARIÁVEIS'!$F$12),'CUSTOS VARIÁVEIS'!$L$12,0)</f>
        <v/>
      </c>
      <c r="BA43" s="67" t="str">
        <f>IF(AND((COLUMN()-1)&gt;='CUSTOS VARIÁVEIS'!$E$12,(COLUMN()-1)&lt;='CUSTOS VARIÁVEIS'!$F$12),'CUSTOS VARIÁVEIS'!$L$12,0)</f>
        <v/>
      </c>
    </row>
    <row r="44" spans="1:53" x14ac:dyDescent="0.35">
      <c r="A44" s="38" t="s">
        <v>195</v>
      </c>
      <c r="B44" s="16">
        <f>IF('CUSTOS VARIÁVEIS'!$B$12&lt;&gt;"",0,IF(AND((COLUMN()-1)&gt;='CUSTOS VARIÁVEIS'!$E$13,(COLUMN()-1)&lt;='CUSTOS VARIÁVEIS'!$F$13),'CUSTOS VARIÁVEIS'!$L$13,0))</f>
        <v>9.2307699408284574</v>
      </c>
      <c r="C44" s="16">
        <f>IF('CUSTOS VARIÁVEIS'!$B$12&lt;&gt;"",0,IF(AND((COLUMN()-1)&gt;='CUSTOS VARIÁVEIS'!$E$13,(COLUMN()-1)&lt;='CUSTOS VARIÁVEIS'!$F$13),'CUSTOS VARIÁVEIS'!$L$13,0))</f>
        <v>9.2307699408284574</v>
      </c>
      <c r="D44" s="16">
        <f>IF('CUSTOS VARIÁVEIS'!$B$12&lt;&gt;"",0,IF(AND((COLUMN()-1)&gt;='CUSTOS VARIÁVEIS'!$E$13,(COLUMN()-1)&lt;='CUSTOS VARIÁVEIS'!$F$13),'CUSTOS VARIÁVEIS'!$L$13,0))</f>
        <v>9.2307699408284574</v>
      </c>
      <c r="E44" s="16">
        <f>IF('CUSTOS VARIÁVEIS'!$B$12&lt;&gt;"",0,IF(AND((COLUMN()-1)&gt;='CUSTOS VARIÁVEIS'!$E$13,(COLUMN()-1)&lt;='CUSTOS VARIÁVEIS'!$F$13),'CUSTOS VARIÁVEIS'!$L$13,0))</f>
        <v>9.2307699408284574</v>
      </c>
      <c r="F44" s="16">
        <f>IF('CUSTOS VARIÁVEIS'!$B$12&lt;&gt;"",0,IF(AND((COLUMN()-1)&gt;='CUSTOS VARIÁVEIS'!$E$13,(COLUMN()-1)&lt;='CUSTOS VARIÁVEIS'!$F$13),'CUSTOS VARIÁVEIS'!$L$13,0))</f>
        <v>9.2307699408284574</v>
      </c>
      <c r="G44" s="16">
        <f>IF('CUSTOS VARIÁVEIS'!$B$12&lt;&gt;"",0,IF(AND((COLUMN()-1)&gt;='CUSTOS VARIÁVEIS'!$E$13,(COLUMN()-1)&lt;='CUSTOS VARIÁVEIS'!$F$13),'CUSTOS VARIÁVEIS'!$L$13,0))</f>
        <v>9.2307699408284574</v>
      </c>
      <c r="H44" s="16">
        <f>IF('CUSTOS VARIÁVEIS'!$B$12&lt;&gt;"",0,IF(AND((COLUMN()-1)&gt;='CUSTOS VARIÁVEIS'!$E$13,(COLUMN()-1)&lt;='CUSTOS VARIÁVEIS'!$F$13),'CUSTOS VARIÁVEIS'!$L$13,0))</f>
        <v>9.2307699408284574</v>
      </c>
      <c r="I44" s="16">
        <f>IF('CUSTOS VARIÁVEIS'!$B$12&lt;&gt;"",0,IF(AND((COLUMN()-1)&gt;='CUSTOS VARIÁVEIS'!$E$13,(COLUMN()-1)&lt;='CUSTOS VARIÁVEIS'!$F$13),'CUSTOS VARIÁVEIS'!$L$13,0))</f>
        <v>9.2307699408284574</v>
      </c>
      <c r="J44" s="16">
        <f>IF('CUSTOS VARIÁVEIS'!$B$12&lt;&gt;"",0,IF(AND((COLUMN()-1)&gt;='CUSTOS VARIÁVEIS'!$E$13,(COLUMN()-1)&lt;='CUSTOS VARIÁVEIS'!$F$13),'CUSTOS VARIÁVEIS'!$L$13,0))</f>
        <v>9.2307699408284574</v>
      </c>
      <c r="K44" s="16">
        <f>IF('CUSTOS VARIÁVEIS'!$B$12&lt;&gt;"",0,IF(AND((COLUMN()-1)&gt;='CUSTOS VARIÁVEIS'!$E$13,(COLUMN()-1)&lt;='CUSTOS VARIÁVEIS'!$F$13),'CUSTOS VARIÁVEIS'!$L$13,0))</f>
        <v>9.2307699408284574</v>
      </c>
      <c r="L44" s="16">
        <f>IF('CUSTOS VARIÁVEIS'!$B$12&lt;&gt;"",0,IF(AND((COLUMN()-1)&gt;='CUSTOS VARIÁVEIS'!$E$13,(COLUMN()-1)&lt;='CUSTOS VARIÁVEIS'!$F$13),'CUSTOS VARIÁVEIS'!$L$13,0))</f>
        <v>9.2307699408284574</v>
      </c>
      <c r="M44" s="16">
        <f>IF('CUSTOS VARIÁVEIS'!$B$12&lt;&gt;"",0,IF(AND((COLUMN()-1)&gt;='CUSTOS VARIÁVEIS'!$E$13,(COLUMN()-1)&lt;='CUSTOS VARIÁVEIS'!$F$13),'CUSTOS VARIÁVEIS'!$L$13,0))</f>
        <v>9.2307699408284574</v>
      </c>
      <c r="N44" s="16">
        <f>IF('CUSTOS VARIÁVEIS'!$B$12&lt;&gt;"",0,IF(AND((COLUMN()-1)&gt;='CUSTOS VARIÁVEIS'!$E$13,(COLUMN()-1)&lt;='CUSTOS VARIÁVEIS'!$F$13),'CUSTOS VARIÁVEIS'!$L$13,0))</f>
        <v>9.2307699408284574</v>
      </c>
      <c r="O44" s="16">
        <f>IF('CUSTOS VARIÁVEIS'!$B$12&lt;&gt;"",0,IF(AND((COLUMN()-1)&gt;='CUSTOS VARIÁVEIS'!$E$13,(COLUMN()-1)&lt;='CUSTOS VARIÁVEIS'!$F$13),'CUSTOS VARIÁVEIS'!$L$13,0))</f>
        <v>9.2307699408284574</v>
      </c>
      <c r="P44" s="16">
        <f>IF('CUSTOS VARIÁVEIS'!$B$12&lt;&gt;"",0,IF(AND((COLUMN()-1)&gt;='CUSTOS VARIÁVEIS'!$E$13,(COLUMN()-1)&lt;='CUSTOS VARIÁVEIS'!$F$13),'CUSTOS VARIÁVEIS'!$L$13,0))</f>
        <v>9.2307699408284574</v>
      </c>
      <c r="Q44" s="16">
        <f>IF('CUSTOS VARIÁVEIS'!$B$12&lt;&gt;"",0,IF(AND((COLUMN()-1)&gt;='CUSTOS VARIÁVEIS'!$E$13,(COLUMN()-1)&lt;='CUSTOS VARIÁVEIS'!$F$13),'CUSTOS VARIÁVEIS'!$L$13,0))</f>
        <v>9.2307699408284574</v>
      </c>
      <c r="R44" s="16">
        <f>IF('CUSTOS VARIÁVEIS'!$B$12&lt;&gt;"",0,IF(AND((COLUMN()-1)&gt;='CUSTOS VARIÁVEIS'!$E$13,(COLUMN()-1)&lt;='CUSTOS VARIÁVEIS'!$F$13),'CUSTOS VARIÁVEIS'!$L$13,0))</f>
        <v>9.2307699408284574</v>
      </c>
      <c r="S44" s="16">
        <f>IF('CUSTOS VARIÁVEIS'!$B$12&lt;&gt;"",0,IF(AND((COLUMN()-1)&gt;='CUSTOS VARIÁVEIS'!$E$13,(COLUMN()-1)&lt;='CUSTOS VARIÁVEIS'!$F$13),'CUSTOS VARIÁVEIS'!$L$13,0))</f>
        <v>9.2307699408284574</v>
      </c>
      <c r="T44" s="16">
        <f>IF('CUSTOS VARIÁVEIS'!$B$12&lt;&gt;"",0,IF(AND((COLUMN()-1)&gt;='CUSTOS VARIÁVEIS'!$E$13,(COLUMN()-1)&lt;='CUSTOS VARIÁVEIS'!$F$13),'CUSTOS VARIÁVEIS'!$L$13,0))</f>
        <v>9.2307699408284574</v>
      </c>
      <c r="U44" s="16">
        <f>IF('CUSTOS VARIÁVEIS'!$B$12&lt;&gt;"",0,IF(AND((COLUMN()-1)&gt;='CUSTOS VARIÁVEIS'!$E$13,(COLUMN()-1)&lt;='CUSTOS VARIÁVEIS'!$F$13),'CUSTOS VARIÁVEIS'!$L$13,0))</f>
        <v>9.2307699408284574</v>
      </c>
      <c r="V44" s="16">
        <f>IF('CUSTOS VARIÁVEIS'!$B$12&lt;&gt;"",0,IF(AND((COLUMN()-1)&gt;='CUSTOS VARIÁVEIS'!$E$13,(COLUMN()-1)&lt;='CUSTOS VARIÁVEIS'!$F$13),'CUSTOS VARIÁVEIS'!$L$13,0))</f>
        <v>9.2307699408284574</v>
      </c>
      <c r="W44" s="16">
        <f>IF('CUSTOS VARIÁVEIS'!$B$12&lt;&gt;"",0,IF(AND((COLUMN()-1)&gt;='CUSTOS VARIÁVEIS'!$E$13,(COLUMN()-1)&lt;='CUSTOS VARIÁVEIS'!$F$13),'CUSTOS VARIÁVEIS'!$L$13,0))</f>
        <v>9.2307699408284574</v>
      </c>
      <c r="X44" s="16">
        <f>IF('CUSTOS VARIÁVEIS'!$B$12&lt;&gt;"",0,IF(AND((COLUMN()-1)&gt;='CUSTOS VARIÁVEIS'!$E$13,(COLUMN()-1)&lt;='CUSTOS VARIÁVEIS'!$F$13),'CUSTOS VARIÁVEIS'!$L$13,0))</f>
        <v>9.2307699408284574</v>
      </c>
      <c r="Y44" s="16">
        <f>IF('CUSTOS VARIÁVEIS'!$B$12&lt;&gt;"",0,IF(AND((COLUMN()-1)&gt;='CUSTOS VARIÁVEIS'!$E$13,(COLUMN()-1)&lt;='CUSTOS VARIÁVEIS'!$F$13),'CUSTOS VARIÁVEIS'!$L$13,0))</f>
        <v>9.2307699408284574</v>
      </c>
      <c r="Z44" s="16">
        <f>IF('CUSTOS VARIÁVEIS'!$B$12&lt;&gt;"",0,IF(AND((COLUMN()-1)&gt;='CUSTOS VARIÁVEIS'!$E$13,(COLUMN()-1)&lt;='CUSTOS VARIÁVEIS'!$F$13),'CUSTOS VARIÁVEIS'!$L$13,0))</f>
        <v>9.2307699408284574</v>
      </c>
      <c r="AA44" s="16">
        <f>IF('CUSTOS VARIÁVEIS'!$B$12&lt;&gt;"",0,IF(AND((COLUMN()-1)&gt;='CUSTOS VARIÁVEIS'!$E$13,(COLUMN()-1)&lt;='CUSTOS VARIÁVEIS'!$F$13),'CUSTOS VARIÁVEIS'!$L$13,0))</f>
        <v>9.2307699408284574</v>
      </c>
      <c r="AB44" s="16">
        <f>IF('CUSTOS VARIÁVEIS'!$B$12&lt;&gt;"",0,IF(AND((COLUMN()-1)&gt;='CUSTOS VARIÁVEIS'!$E$13,(COLUMN()-1)&lt;='CUSTOS VARIÁVEIS'!$F$13),'CUSTOS VARIÁVEIS'!$L$13,0))</f>
        <v>9.2307699408284574</v>
      </c>
      <c r="AC44" s="16">
        <f>IF('CUSTOS VARIÁVEIS'!$B$12&lt;&gt;"",0,IF(AND((COLUMN()-1)&gt;='CUSTOS VARIÁVEIS'!$E$13,(COLUMN()-1)&lt;='CUSTOS VARIÁVEIS'!$F$13),'CUSTOS VARIÁVEIS'!$L$13,0))</f>
        <v>9.2307699408284574</v>
      </c>
      <c r="AD44" s="16">
        <f>IF('CUSTOS VARIÁVEIS'!$B$12&lt;&gt;"",0,IF(AND((COLUMN()-1)&gt;='CUSTOS VARIÁVEIS'!$E$13,(COLUMN()-1)&lt;='CUSTOS VARIÁVEIS'!$F$13),'CUSTOS VARIÁVEIS'!$L$13,0))</f>
        <v>9.2307699408284574</v>
      </c>
      <c r="AE44" s="16">
        <f>IF('CUSTOS VARIÁVEIS'!$B$12&lt;&gt;"",0,IF(AND((COLUMN()-1)&gt;='CUSTOS VARIÁVEIS'!$E$13,(COLUMN()-1)&lt;='CUSTOS VARIÁVEIS'!$F$13),'CUSTOS VARIÁVEIS'!$L$13,0))</f>
        <v>9.2307699408284574</v>
      </c>
      <c r="AF44" s="16">
        <f>IF('CUSTOS VARIÁVEIS'!$B$12&lt;&gt;"",0,IF(AND((COLUMN()-1)&gt;='CUSTOS VARIÁVEIS'!$E$13,(COLUMN()-1)&lt;='CUSTOS VARIÁVEIS'!$F$13),'CUSTOS VARIÁVEIS'!$L$13,0))</f>
        <v>9.2307699408284574</v>
      </c>
      <c r="AG44" s="16">
        <f>IF('CUSTOS VARIÁVEIS'!$B$12&lt;&gt;"",0,IF(AND((COLUMN()-1)&gt;='CUSTOS VARIÁVEIS'!$E$13,(COLUMN()-1)&lt;='CUSTOS VARIÁVEIS'!$F$13),'CUSTOS VARIÁVEIS'!$L$13,0))</f>
        <v>9.2307699408284574</v>
      </c>
      <c r="AH44" s="16">
        <f>IF('CUSTOS VARIÁVEIS'!$B$12&lt;&gt;"",0,IF(AND((COLUMN()-1)&gt;='CUSTOS VARIÁVEIS'!$E$13,(COLUMN()-1)&lt;='CUSTOS VARIÁVEIS'!$F$13),'CUSTOS VARIÁVEIS'!$L$13,0))</f>
        <v>9.2307699408284574</v>
      </c>
      <c r="AI44" s="16">
        <f>IF('CUSTOS VARIÁVEIS'!$B$12&lt;&gt;"",0,IF(AND((COLUMN()-1)&gt;='CUSTOS VARIÁVEIS'!$E$13,(COLUMN()-1)&lt;='CUSTOS VARIÁVEIS'!$F$13),'CUSTOS VARIÁVEIS'!$L$13,0))</f>
        <v>9.2307699408284574</v>
      </c>
      <c r="AJ44" s="16">
        <f>IF('CUSTOS VARIÁVEIS'!$B$12&lt;&gt;"",0,IF(AND((COLUMN()-1)&gt;='CUSTOS VARIÁVEIS'!$E$13,(COLUMN()-1)&lt;='CUSTOS VARIÁVEIS'!$F$13),'CUSTOS VARIÁVEIS'!$L$13,0))</f>
        <v>9.2307699408284574</v>
      </c>
      <c r="AK44" s="16">
        <f>IF('CUSTOS VARIÁVEIS'!$B$12&lt;&gt;"",0,IF(AND((COLUMN()-1)&gt;='CUSTOS VARIÁVEIS'!$E$13,(COLUMN()-1)&lt;='CUSTOS VARIÁVEIS'!$F$13),'CUSTOS VARIÁVEIS'!$L$13,0))</f>
        <v>9.2307699408284574</v>
      </c>
      <c r="AL44" s="16">
        <f>IF('CUSTOS VARIÁVEIS'!$B$12&lt;&gt;"",0,IF(AND((COLUMN()-1)&gt;='CUSTOS VARIÁVEIS'!$E$13,(COLUMN()-1)&lt;='CUSTOS VARIÁVEIS'!$F$13),'CUSTOS VARIÁVEIS'!$L$13,0))</f>
        <v>9.2307699408284574</v>
      </c>
      <c r="AM44" s="16">
        <f>IF('CUSTOS VARIÁVEIS'!$B$12&lt;&gt;"",0,IF(AND((COLUMN()-1)&gt;='CUSTOS VARIÁVEIS'!$E$13,(COLUMN()-1)&lt;='CUSTOS VARIÁVEIS'!$F$13),'CUSTOS VARIÁVEIS'!$L$13,0))</f>
        <v>9.2307699408284574</v>
      </c>
      <c r="AN44" s="16">
        <f>IF('CUSTOS VARIÁVEIS'!$B$12&lt;&gt;"",0,IF(AND((COLUMN()-1)&gt;='CUSTOS VARIÁVEIS'!$E$13,(COLUMN()-1)&lt;='CUSTOS VARIÁVEIS'!$F$13),'CUSTOS VARIÁVEIS'!$L$13,0))</f>
        <v>9.2307699408284574</v>
      </c>
      <c r="AO44" s="16">
        <f>IF('CUSTOS VARIÁVEIS'!$B$12&lt;&gt;"",0,IF(AND((COLUMN()-1)&gt;='CUSTOS VARIÁVEIS'!$E$13,(COLUMN()-1)&lt;='CUSTOS VARIÁVEIS'!$F$13),'CUSTOS VARIÁVEIS'!$L$13,0))</f>
        <v>9.2307699408284574</v>
      </c>
      <c r="AP44" s="16">
        <f>IF('CUSTOS VARIÁVEIS'!$B$12&lt;&gt;"",0,IF(AND((COLUMN()-1)&gt;='CUSTOS VARIÁVEIS'!$E$13,(COLUMN()-1)&lt;='CUSTOS VARIÁVEIS'!$F$13),'CUSTOS VARIÁVEIS'!$L$13,0))</f>
        <v>9.2307699408284574</v>
      </c>
      <c r="AQ44" s="16">
        <f>IF('CUSTOS VARIÁVEIS'!$B$12&lt;&gt;"",0,IF(AND((COLUMN()-1)&gt;='CUSTOS VARIÁVEIS'!$E$13,(COLUMN()-1)&lt;='CUSTOS VARIÁVEIS'!$F$13),'CUSTOS VARIÁVEIS'!$L$13,0))</f>
        <v>9.2307699408284574</v>
      </c>
      <c r="AR44" s="16">
        <f>IF('CUSTOS VARIÁVEIS'!$B$12&lt;&gt;"",0,IF(AND((COLUMN()-1)&gt;='CUSTOS VARIÁVEIS'!$E$13,(COLUMN()-1)&lt;='CUSTOS VARIÁVEIS'!$F$13),'CUSTOS VARIÁVEIS'!$L$13,0))</f>
        <v>9.2307699408284574</v>
      </c>
      <c r="AS44" s="16">
        <f>IF('CUSTOS VARIÁVEIS'!$B$12&lt;&gt;"",0,IF(AND((COLUMN()-1)&gt;='CUSTOS VARIÁVEIS'!$E$13,(COLUMN()-1)&lt;='CUSTOS VARIÁVEIS'!$F$13),'CUSTOS VARIÁVEIS'!$L$13,0))</f>
        <v>9.2307699408284574</v>
      </c>
      <c r="AT44" s="16">
        <f>IF('CUSTOS VARIÁVEIS'!$B$12&lt;&gt;"",0,IF(AND((COLUMN()-1)&gt;='CUSTOS VARIÁVEIS'!$E$13,(COLUMN()-1)&lt;='CUSTOS VARIÁVEIS'!$F$13),'CUSTOS VARIÁVEIS'!$L$13,0))</f>
        <v>9.2307699408284574</v>
      </c>
      <c r="AU44" s="16">
        <f>IF('CUSTOS VARIÁVEIS'!$B$12&lt;&gt;"",0,IF(AND((COLUMN()-1)&gt;='CUSTOS VARIÁVEIS'!$E$13,(COLUMN()-1)&lt;='CUSTOS VARIÁVEIS'!$F$13),'CUSTOS VARIÁVEIS'!$L$13,0))</f>
        <v>9.2307699408284574</v>
      </c>
      <c r="AV44" s="16">
        <f>IF('CUSTOS VARIÁVEIS'!$B$12&lt;&gt;"",0,IF(AND((COLUMN()-1)&gt;='CUSTOS VARIÁVEIS'!$E$13,(COLUMN()-1)&lt;='CUSTOS VARIÁVEIS'!$F$13),'CUSTOS VARIÁVEIS'!$L$13,0))</f>
        <v>9.2307699408284574</v>
      </c>
      <c r="AW44" s="16">
        <f>IF('CUSTOS VARIÁVEIS'!$B$12&lt;&gt;"",0,IF(AND((COLUMN()-1)&gt;='CUSTOS VARIÁVEIS'!$E$13,(COLUMN()-1)&lt;='CUSTOS VARIÁVEIS'!$F$13),'CUSTOS VARIÁVEIS'!$L$13,0))</f>
        <v>9.2307699408284574</v>
      </c>
      <c r="AX44" s="16">
        <f>IF('CUSTOS VARIÁVEIS'!$B$12&lt;&gt;"",0,IF(AND((COLUMN()-1)&gt;='CUSTOS VARIÁVEIS'!$E$13,(COLUMN()-1)&lt;='CUSTOS VARIÁVEIS'!$F$13),'CUSTOS VARIÁVEIS'!$L$13,0))</f>
        <v>9.2307699408284574</v>
      </c>
      <c r="AY44" s="16">
        <f>IF('CUSTOS VARIÁVEIS'!$B$12&lt;&gt;"",0,IF(AND((COLUMN()-1)&gt;='CUSTOS VARIÁVEIS'!$E$13,(COLUMN()-1)&lt;='CUSTOS VARIÁVEIS'!$F$13),'CUSTOS VARIÁVEIS'!$L$13,0))</f>
        <v>9.2307699408284574</v>
      </c>
      <c r="AZ44" s="16">
        <f>IF('CUSTOS VARIÁVEIS'!$B$12&lt;&gt;"",0,IF(AND((COLUMN()-1)&gt;='CUSTOS VARIÁVEIS'!$E$13,(COLUMN()-1)&lt;='CUSTOS VARIÁVEIS'!$F$13),'CUSTOS VARIÁVEIS'!$L$13,0))</f>
        <v>9.2307699408284574</v>
      </c>
      <c r="BA44" s="16">
        <f>IF('CUSTOS VARIÁVEIS'!$B$12&lt;&gt;"",0,IF(AND((COLUMN()-1)&gt;='CUSTOS VARIÁVEIS'!$E$13,(COLUMN()-1)&lt;='CUSTOS VARIÁVEIS'!$F$13),'CUSTOS VARIÁVEIS'!$L$13,0))</f>
        <v>9.2307699408284574</v>
      </c>
    </row>
    <row r="45" spans="1:53" x14ac:dyDescent="0.35">
      <c r="A45" s="38" t="s">
        <v>197</v>
      </c>
      <c r="B45" s="16">
        <f>IF('CUSTOS VARIÁVEIS'!$B$12&lt;&gt;"",0,IF(AND((COLUMN()-1)&gt;='CUSTOS VARIÁVEIS'!$E$14,(COLUMN()-1)&lt;='CUSTOS VARIÁVEIS'!$F$14),'CUSTOS VARIÁVEIS'!$L$14,0))</f>
        <v>3.4615387278106717</v>
      </c>
      <c r="C45" s="16">
        <f>IF('CUSTOS VARIÁVEIS'!$B$12&lt;&gt;"",0,IF(AND((COLUMN()-1)&gt;='CUSTOS VARIÁVEIS'!$E$14,(COLUMN()-1)&lt;='CUSTOS VARIÁVEIS'!$F$14),'CUSTOS VARIÁVEIS'!$L$14,0))</f>
        <v>3.4615387278106717</v>
      </c>
      <c r="D45" s="16">
        <f>IF('CUSTOS VARIÁVEIS'!$B$12&lt;&gt;"",0,IF(AND((COLUMN()-1)&gt;='CUSTOS VARIÁVEIS'!$E$14,(COLUMN()-1)&lt;='CUSTOS VARIÁVEIS'!$F$14),'CUSTOS VARIÁVEIS'!$L$14,0))</f>
        <v>3.4615387278106717</v>
      </c>
      <c r="E45" s="16">
        <f>IF('CUSTOS VARIÁVEIS'!$B$12&lt;&gt;"",0,IF(AND((COLUMN()-1)&gt;='CUSTOS VARIÁVEIS'!$E$14,(COLUMN()-1)&lt;='CUSTOS VARIÁVEIS'!$F$14),'CUSTOS VARIÁVEIS'!$L$14,0))</f>
        <v>3.4615387278106717</v>
      </c>
      <c r="F45" s="16">
        <f>IF('CUSTOS VARIÁVEIS'!$B$12&lt;&gt;"",0,IF(AND((COLUMN()-1)&gt;='CUSTOS VARIÁVEIS'!$E$14,(COLUMN()-1)&lt;='CUSTOS VARIÁVEIS'!$F$14),'CUSTOS VARIÁVEIS'!$L$14,0))</f>
        <v>3.4615387278106717</v>
      </c>
      <c r="G45" s="16">
        <f>IF('CUSTOS VARIÁVEIS'!$B$12&lt;&gt;"",0,IF(AND((COLUMN()-1)&gt;='CUSTOS VARIÁVEIS'!$E$14,(COLUMN()-1)&lt;='CUSTOS VARIÁVEIS'!$F$14),'CUSTOS VARIÁVEIS'!$L$14,0))</f>
        <v>3.4615387278106717</v>
      </c>
      <c r="H45" s="16">
        <f>IF('CUSTOS VARIÁVEIS'!$B$12&lt;&gt;"",0,IF(AND((COLUMN()-1)&gt;='CUSTOS VARIÁVEIS'!$E$14,(COLUMN()-1)&lt;='CUSTOS VARIÁVEIS'!$F$14),'CUSTOS VARIÁVEIS'!$L$14,0))</f>
        <v>3.4615387278106717</v>
      </c>
      <c r="I45" s="16">
        <f>IF('CUSTOS VARIÁVEIS'!$B$12&lt;&gt;"",0,IF(AND((COLUMN()-1)&gt;='CUSTOS VARIÁVEIS'!$E$14,(COLUMN()-1)&lt;='CUSTOS VARIÁVEIS'!$F$14),'CUSTOS VARIÁVEIS'!$L$14,0))</f>
        <v>3.4615387278106717</v>
      </c>
      <c r="J45" s="16">
        <f>IF('CUSTOS VARIÁVEIS'!$B$12&lt;&gt;"",0,IF(AND((COLUMN()-1)&gt;='CUSTOS VARIÁVEIS'!$E$14,(COLUMN()-1)&lt;='CUSTOS VARIÁVEIS'!$F$14),'CUSTOS VARIÁVEIS'!$L$14,0))</f>
        <v>3.4615387278106717</v>
      </c>
      <c r="K45" s="16">
        <f>IF('CUSTOS VARIÁVEIS'!$B$12&lt;&gt;"",0,IF(AND((COLUMN()-1)&gt;='CUSTOS VARIÁVEIS'!$E$14,(COLUMN()-1)&lt;='CUSTOS VARIÁVEIS'!$F$14),'CUSTOS VARIÁVEIS'!$L$14,0))</f>
        <v>3.4615387278106717</v>
      </c>
      <c r="L45" s="16">
        <f>IF('CUSTOS VARIÁVEIS'!$B$12&lt;&gt;"",0,IF(AND((COLUMN()-1)&gt;='CUSTOS VARIÁVEIS'!$E$14,(COLUMN()-1)&lt;='CUSTOS VARIÁVEIS'!$F$14),'CUSTOS VARIÁVEIS'!$L$14,0))</f>
        <v>3.4615387278106717</v>
      </c>
      <c r="M45" s="16">
        <f>IF('CUSTOS VARIÁVEIS'!$B$12&lt;&gt;"",0,IF(AND((COLUMN()-1)&gt;='CUSTOS VARIÁVEIS'!$E$14,(COLUMN()-1)&lt;='CUSTOS VARIÁVEIS'!$F$14),'CUSTOS VARIÁVEIS'!$L$14,0))</f>
        <v>3.4615387278106717</v>
      </c>
      <c r="N45" s="16">
        <f>IF('CUSTOS VARIÁVEIS'!$B$12&lt;&gt;"",0,IF(AND((COLUMN()-1)&gt;='CUSTOS VARIÁVEIS'!$E$14,(COLUMN()-1)&lt;='CUSTOS VARIÁVEIS'!$F$14),'CUSTOS VARIÁVEIS'!$L$14,0))</f>
        <v>3.4615387278106717</v>
      </c>
      <c r="O45" s="16">
        <f>IF('CUSTOS VARIÁVEIS'!$B$12&lt;&gt;"",0,IF(AND((COLUMN()-1)&gt;='CUSTOS VARIÁVEIS'!$E$14,(COLUMN()-1)&lt;='CUSTOS VARIÁVEIS'!$F$14),'CUSTOS VARIÁVEIS'!$L$14,0))</f>
        <v>3.4615387278106717</v>
      </c>
      <c r="P45" s="16">
        <f>IF('CUSTOS VARIÁVEIS'!$B$12&lt;&gt;"",0,IF(AND((COLUMN()-1)&gt;='CUSTOS VARIÁVEIS'!$E$14,(COLUMN()-1)&lt;='CUSTOS VARIÁVEIS'!$F$14),'CUSTOS VARIÁVEIS'!$L$14,0))</f>
        <v>3.4615387278106717</v>
      </c>
      <c r="Q45" s="16">
        <f>IF('CUSTOS VARIÁVEIS'!$B$12&lt;&gt;"",0,IF(AND((COLUMN()-1)&gt;='CUSTOS VARIÁVEIS'!$E$14,(COLUMN()-1)&lt;='CUSTOS VARIÁVEIS'!$F$14),'CUSTOS VARIÁVEIS'!$L$14,0))</f>
        <v>3.4615387278106717</v>
      </c>
      <c r="R45" s="16">
        <f>IF('CUSTOS VARIÁVEIS'!$B$12&lt;&gt;"",0,IF(AND((COLUMN()-1)&gt;='CUSTOS VARIÁVEIS'!$E$14,(COLUMN()-1)&lt;='CUSTOS VARIÁVEIS'!$F$14),'CUSTOS VARIÁVEIS'!$L$14,0))</f>
        <v>3.4615387278106717</v>
      </c>
      <c r="S45" s="16">
        <f>IF('CUSTOS VARIÁVEIS'!$B$12&lt;&gt;"",0,IF(AND((COLUMN()-1)&gt;='CUSTOS VARIÁVEIS'!$E$14,(COLUMN()-1)&lt;='CUSTOS VARIÁVEIS'!$F$14),'CUSTOS VARIÁVEIS'!$L$14,0))</f>
        <v>3.4615387278106717</v>
      </c>
      <c r="T45" s="16">
        <f>IF('CUSTOS VARIÁVEIS'!$B$12&lt;&gt;"",0,IF(AND((COLUMN()-1)&gt;='CUSTOS VARIÁVEIS'!$E$14,(COLUMN()-1)&lt;='CUSTOS VARIÁVEIS'!$F$14),'CUSTOS VARIÁVEIS'!$L$14,0))</f>
        <v>3.4615387278106717</v>
      </c>
      <c r="U45" s="16">
        <f>IF('CUSTOS VARIÁVEIS'!$B$12&lt;&gt;"",0,IF(AND((COLUMN()-1)&gt;='CUSTOS VARIÁVEIS'!$E$14,(COLUMN()-1)&lt;='CUSTOS VARIÁVEIS'!$F$14),'CUSTOS VARIÁVEIS'!$L$14,0))</f>
        <v>3.4615387278106717</v>
      </c>
      <c r="V45" s="16">
        <f>IF('CUSTOS VARIÁVEIS'!$B$12&lt;&gt;"",0,IF(AND((COLUMN()-1)&gt;='CUSTOS VARIÁVEIS'!$E$14,(COLUMN()-1)&lt;='CUSTOS VARIÁVEIS'!$F$14),'CUSTOS VARIÁVEIS'!$L$14,0))</f>
        <v>3.4615387278106717</v>
      </c>
      <c r="W45" s="16">
        <f>IF('CUSTOS VARIÁVEIS'!$B$12&lt;&gt;"",0,IF(AND((COLUMN()-1)&gt;='CUSTOS VARIÁVEIS'!$E$14,(COLUMN()-1)&lt;='CUSTOS VARIÁVEIS'!$F$14),'CUSTOS VARIÁVEIS'!$L$14,0))</f>
        <v>3.4615387278106717</v>
      </c>
      <c r="X45" s="16">
        <f>IF('CUSTOS VARIÁVEIS'!$B$12&lt;&gt;"",0,IF(AND((COLUMN()-1)&gt;='CUSTOS VARIÁVEIS'!$E$14,(COLUMN()-1)&lt;='CUSTOS VARIÁVEIS'!$F$14),'CUSTOS VARIÁVEIS'!$L$14,0))</f>
        <v>3.4615387278106717</v>
      </c>
      <c r="Y45" s="16">
        <f>IF('CUSTOS VARIÁVEIS'!$B$12&lt;&gt;"",0,IF(AND((COLUMN()-1)&gt;='CUSTOS VARIÁVEIS'!$E$14,(COLUMN()-1)&lt;='CUSTOS VARIÁVEIS'!$F$14),'CUSTOS VARIÁVEIS'!$L$14,0))</f>
        <v>3.4615387278106717</v>
      </c>
      <c r="Z45" s="16">
        <f>IF('CUSTOS VARIÁVEIS'!$B$12&lt;&gt;"",0,IF(AND((COLUMN()-1)&gt;='CUSTOS VARIÁVEIS'!$E$14,(COLUMN()-1)&lt;='CUSTOS VARIÁVEIS'!$F$14),'CUSTOS VARIÁVEIS'!$L$14,0))</f>
        <v>3.4615387278106717</v>
      </c>
      <c r="AA45" s="16">
        <f>IF('CUSTOS VARIÁVEIS'!$B$12&lt;&gt;"",0,IF(AND((COLUMN()-1)&gt;='CUSTOS VARIÁVEIS'!$E$14,(COLUMN()-1)&lt;='CUSTOS VARIÁVEIS'!$F$14),'CUSTOS VARIÁVEIS'!$L$14,0))</f>
        <v>3.4615387278106717</v>
      </c>
      <c r="AB45" s="16">
        <f>IF('CUSTOS VARIÁVEIS'!$B$12&lt;&gt;"",0,IF(AND((COLUMN()-1)&gt;='CUSTOS VARIÁVEIS'!$E$14,(COLUMN()-1)&lt;='CUSTOS VARIÁVEIS'!$F$14),'CUSTOS VARIÁVEIS'!$L$14,0))</f>
        <v>3.4615387278106717</v>
      </c>
      <c r="AC45" s="16">
        <f>IF('CUSTOS VARIÁVEIS'!$B$12&lt;&gt;"",0,IF(AND((COLUMN()-1)&gt;='CUSTOS VARIÁVEIS'!$E$14,(COLUMN()-1)&lt;='CUSTOS VARIÁVEIS'!$F$14),'CUSTOS VARIÁVEIS'!$L$14,0))</f>
        <v>3.4615387278106717</v>
      </c>
      <c r="AD45" s="16">
        <f>IF('CUSTOS VARIÁVEIS'!$B$12&lt;&gt;"",0,IF(AND((COLUMN()-1)&gt;='CUSTOS VARIÁVEIS'!$E$14,(COLUMN()-1)&lt;='CUSTOS VARIÁVEIS'!$F$14),'CUSTOS VARIÁVEIS'!$L$14,0))</f>
        <v>3.4615387278106717</v>
      </c>
      <c r="AE45" s="16">
        <f>IF('CUSTOS VARIÁVEIS'!$B$12&lt;&gt;"",0,IF(AND((COLUMN()-1)&gt;='CUSTOS VARIÁVEIS'!$E$14,(COLUMN()-1)&lt;='CUSTOS VARIÁVEIS'!$F$14),'CUSTOS VARIÁVEIS'!$L$14,0))</f>
        <v>3.4615387278106717</v>
      </c>
      <c r="AF45" s="16">
        <f>IF('CUSTOS VARIÁVEIS'!$B$12&lt;&gt;"",0,IF(AND((COLUMN()-1)&gt;='CUSTOS VARIÁVEIS'!$E$14,(COLUMN()-1)&lt;='CUSTOS VARIÁVEIS'!$F$14),'CUSTOS VARIÁVEIS'!$L$14,0))</f>
        <v>3.4615387278106717</v>
      </c>
      <c r="AG45" s="16">
        <f>IF('CUSTOS VARIÁVEIS'!$B$12&lt;&gt;"",0,IF(AND((COLUMN()-1)&gt;='CUSTOS VARIÁVEIS'!$E$14,(COLUMN()-1)&lt;='CUSTOS VARIÁVEIS'!$F$14),'CUSTOS VARIÁVEIS'!$L$14,0))</f>
        <v>3.4615387278106717</v>
      </c>
      <c r="AH45" s="16">
        <f>IF('CUSTOS VARIÁVEIS'!$B$12&lt;&gt;"",0,IF(AND((COLUMN()-1)&gt;='CUSTOS VARIÁVEIS'!$E$14,(COLUMN()-1)&lt;='CUSTOS VARIÁVEIS'!$F$14),'CUSTOS VARIÁVEIS'!$L$14,0))</f>
        <v>3.4615387278106717</v>
      </c>
      <c r="AI45" s="16">
        <f>IF('CUSTOS VARIÁVEIS'!$B$12&lt;&gt;"",0,IF(AND((COLUMN()-1)&gt;='CUSTOS VARIÁVEIS'!$E$14,(COLUMN()-1)&lt;='CUSTOS VARIÁVEIS'!$F$14),'CUSTOS VARIÁVEIS'!$L$14,0))</f>
        <v>3.4615387278106717</v>
      </c>
      <c r="AJ45" s="16">
        <f>IF('CUSTOS VARIÁVEIS'!$B$12&lt;&gt;"",0,IF(AND((COLUMN()-1)&gt;='CUSTOS VARIÁVEIS'!$E$14,(COLUMN()-1)&lt;='CUSTOS VARIÁVEIS'!$F$14),'CUSTOS VARIÁVEIS'!$L$14,0))</f>
        <v>3.4615387278106717</v>
      </c>
      <c r="AK45" s="16">
        <f>IF('CUSTOS VARIÁVEIS'!$B$12&lt;&gt;"",0,IF(AND((COLUMN()-1)&gt;='CUSTOS VARIÁVEIS'!$E$14,(COLUMN()-1)&lt;='CUSTOS VARIÁVEIS'!$F$14),'CUSTOS VARIÁVEIS'!$L$14,0))</f>
        <v>3.4615387278106717</v>
      </c>
      <c r="AL45" s="16">
        <f>IF('CUSTOS VARIÁVEIS'!$B$12&lt;&gt;"",0,IF(AND((COLUMN()-1)&gt;='CUSTOS VARIÁVEIS'!$E$14,(COLUMN()-1)&lt;='CUSTOS VARIÁVEIS'!$F$14),'CUSTOS VARIÁVEIS'!$L$14,0))</f>
        <v>3.4615387278106717</v>
      </c>
      <c r="AM45" s="16">
        <f>IF('CUSTOS VARIÁVEIS'!$B$12&lt;&gt;"",0,IF(AND((COLUMN()-1)&gt;='CUSTOS VARIÁVEIS'!$E$14,(COLUMN()-1)&lt;='CUSTOS VARIÁVEIS'!$F$14),'CUSTOS VARIÁVEIS'!$L$14,0))</f>
        <v>3.4615387278106717</v>
      </c>
      <c r="AN45" s="16">
        <f>IF('CUSTOS VARIÁVEIS'!$B$12&lt;&gt;"",0,IF(AND((COLUMN()-1)&gt;='CUSTOS VARIÁVEIS'!$E$14,(COLUMN()-1)&lt;='CUSTOS VARIÁVEIS'!$F$14),'CUSTOS VARIÁVEIS'!$L$14,0))</f>
        <v>3.4615387278106717</v>
      </c>
      <c r="AO45" s="16">
        <f>IF('CUSTOS VARIÁVEIS'!$B$12&lt;&gt;"",0,IF(AND((COLUMN()-1)&gt;='CUSTOS VARIÁVEIS'!$E$14,(COLUMN()-1)&lt;='CUSTOS VARIÁVEIS'!$F$14),'CUSTOS VARIÁVEIS'!$L$14,0))</f>
        <v>3.4615387278106717</v>
      </c>
      <c r="AP45" s="16">
        <f>IF('CUSTOS VARIÁVEIS'!$B$12&lt;&gt;"",0,IF(AND((COLUMN()-1)&gt;='CUSTOS VARIÁVEIS'!$E$14,(COLUMN()-1)&lt;='CUSTOS VARIÁVEIS'!$F$14),'CUSTOS VARIÁVEIS'!$L$14,0))</f>
        <v>3.4615387278106717</v>
      </c>
      <c r="AQ45" s="16">
        <f>IF('CUSTOS VARIÁVEIS'!$B$12&lt;&gt;"",0,IF(AND((COLUMN()-1)&gt;='CUSTOS VARIÁVEIS'!$E$14,(COLUMN()-1)&lt;='CUSTOS VARIÁVEIS'!$F$14),'CUSTOS VARIÁVEIS'!$L$14,0))</f>
        <v>3.4615387278106717</v>
      </c>
      <c r="AR45" s="16">
        <f>IF('CUSTOS VARIÁVEIS'!$B$12&lt;&gt;"",0,IF(AND((COLUMN()-1)&gt;='CUSTOS VARIÁVEIS'!$E$14,(COLUMN()-1)&lt;='CUSTOS VARIÁVEIS'!$F$14),'CUSTOS VARIÁVEIS'!$L$14,0))</f>
        <v>3.4615387278106717</v>
      </c>
      <c r="AS45" s="16">
        <f>IF('CUSTOS VARIÁVEIS'!$B$12&lt;&gt;"",0,IF(AND((COLUMN()-1)&gt;='CUSTOS VARIÁVEIS'!$E$14,(COLUMN()-1)&lt;='CUSTOS VARIÁVEIS'!$F$14),'CUSTOS VARIÁVEIS'!$L$14,0))</f>
        <v>3.4615387278106717</v>
      </c>
      <c r="AT45" s="16">
        <f>IF('CUSTOS VARIÁVEIS'!$B$12&lt;&gt;"",0,IF(AND((COLUMN()-1)&gt;='CUSTOS VARIÁVEIS'!$E$14,(COLUMN()-1)&lt;='CUSTOS VARIÁVEIS'!$F$14),'CUSTOS VARIÁVEIS'!$L$14,0))</f>
        <v>3.4615387278106717</v>
      </c>
      <c r="AU45" s="16">
        <f>IF('CUSTOS VARIÁVEIS'!$B$12&lt;&gt;"",0,IF(AND((COLUMN()-1)&gt;='CUSTOS VARIÁVEIS'!$E$14,(COLUMN()-1)&lt;='CUSTOS VARIÁVEIS'!$F$14),'CUSTOS VARIÁVEIS'!$L$14,0))</f>
        <v>3.4615387278106717</v>
      </c>
      <c r="AV45" s="16">
        <f>IF('CUSTOS VARIÁVEIS'!$B$12&lt;&gt;"",0,IF(AND((COLUMN()-1)&gt;='CUSTOS VARIÁVEIS'!$E$14,(COLUMN()-1)&lt;='CUSTOS VARIÁVEIS'!$F$14),'CUSTOS VARIÁVEIS'!$L$14,0))</f>
        <v>3.4615387278106717</v>
      </c>
      <c r="AW45" s="16">
        <f>IF('CUSTOS VARIÁVEIS'!$B$12&lt;&gt;"",0,IF(AND((COLUMN()-1)&gt;='CUSTOS VARIÁVEIS'!$E$14,(COLUMN()-1)&lt;='CUSTOS VARIÁVEIS'!$F$14),'CUSTOS VARIÁVEIS'!$L$14,0))</f>
        <v>3.4615387278106717</v>
      </c>
      <c r="AX45" s="16">
        <f>IF('CUSTOS VARIÁVEIS'!$B$12&lt;&gt;"",0,IF(AND((COLUMN()-1)&gt;='CUSTOS VARIÁVEIS'!$E$14,(COLUMN()-1)&lt;='CUSTOS VARIÁVEIS'!$F$14),'CUSTOS VARIÁVEIS'!$L$14,0))</f>
        <v>3.4615387278106717</v>
      </c>
      <c r="AY45" s="16">
        <f>IF('CUSTOS VARIÁVEIS'!$B$12&lt;&gt;"",0,IF(AND((COLUMN()-1)&gt;='CUSTOS VARIÁVEIS'!$E$14,(COLUMN()-1)&lt;='CUSTOS VARIÁVEIS'!$F$14),'CUSTOS VARIÁVEIS'!$L$14,0))</f>
        <v>3.4615387278106717</v>
      </c>
      <c r="AZ45" s="16">
        <f>IF('CUSTOS VARIÁVEIS'!$B$12&lt;&gt;"",0,IF(AND((COLUMN()-1)&gt;='CUSTOS VARIÁVEIS'!$E$14,(COLUMN()-1)&lt;='CUSTOS VARIÁVEIS'!$F$14),'CUSTOS VARIÁVEIS'!$L$14,0))</f>
        <v>3.4615387278106717</v>
      </c>
      <c r="BA45" s="16">
        <f>IF('CUSTOS VARIÁVEIS'!$B$12&lt;&gt;"",0,IF(AND((COLUMN()-1)&gt;='CUSTOS VARIÁVEIS'!$E$14,(COLUMN()-1)&lt;='CUSTOS VARIÁVEIS'!$F$14),'CUSTOS VARIÁVEIS'!$L$14,0))</f>
        <v>3.4615387278106717</v>
      </c>
    </row>
    <row r="46" spans="1:53" x14ac:dyDescent="0.35">
      <c r="A46" s="38" t="s">
        <v>199</v>
      </c>
      <c r="B46" s="16">
        <f>IF('CUSTOS VARIÁVEIS'!$B$12&lt;&gt;"",0,IF(AND((COLUMN()-1)&gt;='CUSTOS VARIÁVEIS'!$E$15,(COLUMN()-1)&lt;='CUSTOS VARIÁVEIS'!$F$15),'CUSTOS VARIÁVEIS'!$L$15,0))</f>
        <v>2.3076924852071143</v>
      </c>
      <c r="C46" s="16">
        <f>IF('CUSTOS VARIÁVEIS'!$B$12&lt;&gt;"",0,IF(AND((COLUMN()-1)&gt;='CUSTOS VARIÁVEIS'!$E$15,(COLUMN()-1)&lt;='CUSTOS VARIÁVEIS'!$F$15),'CUSTOS VARIÁVEIS'!$L$15,0))</f>
        <v>2.3076924852071143</v>
      </c>
      <c r="D46" s="16">
        <f>IF('CUSTOS VARIÁVEIS'!$B$12&lt;&gt;"",0,IF(AND((COLUMN()-1)&gt;='CUSTOS VARIÁVEIS'!$E$15,(COLUMN()-1)&lt;='CUSTOS VARIÁVEIS'!$F$15),'CUSTOS VARIÁVEIS'!$L$15,0))</f>
        <v>2.3076924852071143</v>
      </c>
      <c r="E46" s="16">
        <f>IF('CUSTOS VARIÁVEIS'!$B$12&lt;&gt;"",0,IF(AND((COLUMN()-1)&gt;='CUSTOS VARIÁVEIS'!$E$15,(COLUMN()-1)&lt;='CUSTOS VARIÁVEIS'!$F$15),'CUSTOS VARIÁVEIS'!$L$15,0))</f>
        <v>2.3076924852071143</v>
      </c>
      <c r="F46" s="16">
        <f>IF('CUSTOS VARIÁVEIS'!$B$12&lt;&gt;"",0,IF(AND((COLUMN()-1)&gt;='CUSTOS VARIÁVEIS'!$E$15,(COLUMN()-1)&lt;='CUSTOS VARIÁVEIS'!$F$15),'CUSTOS VARIÁVEIS'!$L$15,0))</f>
        <v>2.3076924852071143</v>
      </c>
      <c r="G46" s="16">
        <f>IF('CUSTOS VARIÁVEIS'!$B$12&lt;&gt;"",0,IF(AND((COLUMN()-1)&gt;='CUSTOS VARIÁVEIS'!$E$15,(COLUMN()-1)&lt;='CUSTOS VARIÁVEIS'!$F$15),'CUSTOS VARIÁVEIS'!$L$15,0))</f>
        <v>2.3076924852071143</v>
      </c>
      <c r="H46" s="16">
        <f>IF('CUSTOS VARIÁVEIS'!$B$12&lt;&gt;"",0,IF(AND((COLUMN()-1)&gt;='CUSTOS VARIÁVEIS'!$E$15,(COLUMN()-1)&lt;='CUSTOS VARIÁVEIS'!$F$15),'CUSTOS VARIÁVEIS'!$L$15,0))</f>
        <v>2.3076924852071143</v>
      </c>
      <c r="I46" s="16">
        <f>IF('CUSTOS VARIÁVEIS'!$B$12&lt;&gt;"",0,IF(AND((COLUMN()-1)&gt;='CUSTOS VARIÁVEIS'!$E$15,(COLUMN()-1)&lt;='CUSTOS VARIÁVEIS'!$F$15),'CUSTOS VARIÁVEIS'!$L$15,0))</f>
        <v>2.3076924852071143</v>
      </c>
      <c r="J46" s="16">
        <f>IF('CUSTOS VARIÁVEIS'!$B$12&lt;&gt;"",0,IF(AND((COLUMN()-1)&gt;='CUSTOS VARIÁVEIS'!$E$15,(COLUMN()-1)&lt;='CUSTOS VARIÁVEIS'!$F$15),'CUSTOS VARIÁVEIS'!$L$15,0))</f>
        <v>2.3076924852071143</v>
      </c>
      <c r="K46" s="16">
        <f>IF('CUSTOS VARIÁVEIS'!$B$12&lt;&gt;"",0,IF(AND((COLUMN()-1)&gt;='CUSTOS VARIÁVEIS'!$E$15,(COLUMN()-1)&lt;='CUSTOS VARIÁVEIS'!$F$15),'CUSTOS VARIÁVEIS'!$L$15,0))</f>
        <v>2.3076924852071143</v>
      </c>
      <c r="L46" s="16">
        <f>IF('CUSTOS VARIÁVEIS'!$B$12&lt;&gt;"",0,IF(AND((COLUMN()-1)&gt;='CUSTOS VARIÁVEIS'!$E$15,(COLUMN()-1)&lt;='CUSTOS VARIÁVEIS'!$F$15),'CUSTOS VARIÁVEIS'!$L$15,0))</f>
        <v>2.3076924852071143</v>
      </c>
      <c r="M46" s="16">
        <f>IF('CUSTOS VARIÁVEIS'!$B$12&lt;&gt;"",0,IF(AND((COLUMN()-1)&gt;='CUSTOS VARIÁVEIS'!$E$15,(COLUMN()-1)&lt;='CUSTOS VARIÁVEIS'!$F$15),'CUSTOS VARIÁVEIS'!$L$15,0))</f>
        <v>2.3076924852071143</v>
      </c>
      <c r="N46" s="16">
        <f>IF('CUSTOS VARIÁVEIS'!$B$12&lt;&gt;"",0,IF(AND((COLUMN()-1)&gt;='CUSTOS VARIÁVEIS'!$E$15,(COLUMN()-1)&lt;='CUSTOS VARIÁVEIS'!$F$15),'CUSTOS VARIÁVEIS'!$L$15,0))</f>
        <v>2.3076924852071143</v>
      </c>
      <c r="O46" s="16">
        <f>IF('CUSTOS VARIÁVEIS'!$B$12&lt;&gt;"",0,IF(AND((COLUMN()-1)&gt;='CUSTOS VARIÁVEIS'!$E$15,(COLUMN()-1)&lt;='CUSTOS VARIÁVEIS'!$F$15),'CUSTOS VARIÁVEIS'!$L$15,0))</f>
        <v>2.3076924852071143</v>
      </c>
      <c r="P46" s="16">
        <f>IF('CUSTOS VARIÁVEIS'!$B$12&lt;&gt;"",0,IF(AND((COLUMN()-1)&gt;='CUSTOS VARIÁVEIS'!$E$15,(COLUMN()-1)&lt;='CUSTOS VARIÁVEIS'!$F$15),'CUSTOS VARIÁVEIS'!$L$15,0))</f>
        <v>2.3076924852071143</v>
      </c>
      <c r="Q46" s="16">
        <f>IF('CUSTOS VARIÁVEIS'!$B$12&lt;&gt;"",0,IF(AND((COLUMN()-1)&gt;='CUSTOS VARIÁVEIS'!$E$15,(COLUMN()-1)&lt;='CUSTOS VARIÁVEIS'!$F$15),'CUSTOS VARIÁVEIS'!$L$15,0))</f>
        <v>2.3076924852071143</v>
      </c>
      <c r="R46" s="16">
        <f>IF('CUSTOS VARIÁVEIS'!$B$12&lt;&gt;"",0,IF(AND((COLUMN()-1)&gt;='CUSTOS VARIÁVEIS'!$E$15,(COLUMN()-1)&lt;='CUSTOS VARIÁVEIS'!$F$15),'CUSTOS VARIÁVEIS'!$L$15,0))</f>
        <v>2.3076924852071143</v>
      </c>
      <c r="S46" s="16">
        <f>IF('CUSTOS VARIÁVEIS'!$B$12&lt;&gt;"",0,IF(AND((COLUMN()-1)&gt;='CUSTOS VARIÁVEIS'!$E$15,(COLUMN()-1)&lt;='CUSTOS VARIÁVEIS'!$F$15),'CUSTOS VARIÁVEIS'!$L$15,0))</f>
        <v>2.3076924852071143</v>
      </c>
      <c r="T46" s="16">
        <f>IF('CUSTOS VARIÁVEIS'!$B$12&lt;&gt;"",0,IF(AND((COLUMN()-1)&gt;='CUSTOS VARIÁVEIS'!$E$15,(COLUMN()-1)&lt;='CUSTOS VARIÁVEIS'!$F$15),'CUSTOS VARIÁVEIS'!$L$15,0))</f>
        <v>2.3076924852071143</v>
      </c>
      <c r="U46" s="16">
        <f>IF('CUSTOS VARIÁVEIS'!$B$12&lt;&gt;"",0,IF(AND((COLUMN()-1)&gt;='CUSTOS VARIÁVEIS'!$E$15,(COLUMN()-1)&lt;='CUSTOS VARIÁVEIS'!$F$15),'CUSTOS VARIÁVEIS'!$L$15,0))</f>
        <v>2.3076924852071143</v>
      </c>
      <c r="V46" s="16">
        <f>IF('CUSTOS VARIÁVEIS'!$B$12&lt;&gt;"",0,IF(AND((COLUMN()-1)&gt;='CUSTOS VARIÁVEIS'!$E$15,(COLUMN()-1)&lt;='CUSTOS VARIÁVEIS'!$F$15),'CUSTOS VARIÁVEIS'!$L$15,0))</f>
        <v>2.3076924852071143</v>
      </c>
      <c r="W46" s="16">
        <f>IF('CUSTOS VARIÁVEIS'!$B$12&lt;&gt;"",0,IF(AND((COLUMN()-1)&gt;='CUSTOS VARIÁVEIS'!$E$15,(COLUMN()-1)&lt;='CUSTOS VARIÁVEIS'!$F$15),'CUSTOS VARIÁVEIS'!$L$15,0))</f>
        <v>2.3076924852071143</v>
      </c>
      <c r="X46" s="16">
        <f>IF('CUSTOS VARIÁVEIS'!$B$12&lt;&gt;"",0,IF(AND((COLUMN()-1)&gt;='CUSTOS VARIÁVEIS'!$E$15,(COLUMN()-1)&lt;='CUSTOS VARIÁVEIS'!$F$15),'CUSTOS VARIÁVEIS'!$L$15,0))</f>
        <v>2.3076924852071143</v>
      </c>
      <c r="Y46" s="16">
        <f>IF('CUSTOS VARIÁVEIS'!$B$12&lt;&gt;"",0,IF(AND((COLUMN()-1)&gt;='CUSTOS VARIÁVEIS'!$E$15,(COLUMN()-1)&lt;='CUSTOS VARIÁVEIS'!$F$15),'CUSTOS VARIÁVEIS'!$L$15,0))</f>
        <v>2.3076924852071143</v>
      </c>
      <c r="Z46" s="16">
        <f>IF('CUSTOS VARIÁVEIS'!$B$12&lt;&gt;"",0,IF(AND((COLUMN()-1)&gt;='CUSTOS VARIÁVEIS'!$E$15,(COLUMN()-1)&lt;='CUSTOS VARIÁVEIS'!$F$15),'CUSTOS VARIÁVEIS'!$L$15,0))</f>
        <v>2.3076924852071143</v>
      </c>
      <c r="AA46" s="16">
        <f>IF('CUSTOS VARIÁVEIS'!$B$12&lt;&gt;"",0,IF(AND((COLUMN()-1)&gt;='CUSTOS VARIÁVEIS'!$E$15,(COLUMN()-1)&lt;='CUSTOS VARIÁVEIS'!$F$15),'CUSTOS VARIÁVEIS'!$L$15,0))</f>
        <v>2.3076924852071143</v>
      </c>
      <c r="AB46" s="16">
        <f>IF('CUSTOS VARIÁVEIS'!$B$12&lt;&gt;"",0,IF(AND((COLUMN()-1)&gt;='CUSTOS VARIÁVEIS'!$E$15,(COLUMN()-1)&lt;='CUSTOS VARIÁVEIS'!$F$15),'CUSTOS VARIÁVEIS'!$L$15,0))</f>
        <v>2.3076924852071143</v>
      </c>
      <c r="AC46" s="16">
        <f>IF('CUSTOS VARIÁVEIS'!$B$12&lt;&gt;"",0,IF(AND((COLUMN()-1)&gt;='CUSTOS VARIÁVEIS'!$E$15,(COLUMN()-1)&lt;='CUSTOS VARIÁVEIS'!$F$15),'CUSTOS VARIÁVEIS'!$L$15,0))</f>
        <v>2.3076924852071143</v>
      </c>
      <c r="AD46" s="16">
        <f>IF('CUSTOS VARIÁVEIS'!$B$12&lt;&gt;"",0,IF(AND((COLUMN()-1)&gt;='CUSTOS VARIÁVEIS'!$E$15,(COLUMN()-1)&lt;='CUSTOS VARIÁVEIS'!$F$15),'CUSTOS VARIÁVEIS'!$L$15,0))</f>
        <v>2.3076924852071143</v>
      </c>
      <c r="AE46" s="16">
        <f>IF('CUSTOS VARIÁVEIS'!$B$12&lt;&gt;"",0,IF(AND((COLUMN()-1)&gt;='CUSTOS VARIÁVEIS'!$E$15,(COLUMN()-1)&lt;='CUSTOS VARIÁVEIS'!$F$15),'CUSTOS VARIÁVEIS'!$L$15,0))</f>
        <v>2.3076924852071143</v>
      </c>
      <c r="AF46" s="16">
        <f>IF('CUSTOS VARIÁVEIS'!$B$12&lt;&gt;"",0,IF(AND((COLUMN()-1)&gt;='CUSTOS VARIÁVEIS'!$E$15,(COLUMN()-1)&lt;='CUSTOS VARIÁVEIS'!$F$15),'CUSTOS VARIÁVEIS'!$L$15,0))</f>
        <v>2.3076924852071143</v>
      </c>
      <c r="AG46" s="16">
        <f>IF('CUSTOS VARIÁVEIS'!$B$12&lt;&gt;"",0,IF(AND((COLUMN()-1)&gt;='CUSTOS VARIÁVEIS'!$E$15,(COLUMN()-1)&lt;='CUSTOS VARIÁVEIS'!$F$15),'CUSTOS VARIÁVEIS'!$L$15,0))</f>
        <v>2.3076924852071143</v>
      </c>
      <c r="AH46" s="16">
        <f>IF('CUSTOS VARIÁVEIS'!$B$12&lt;&gt;"",0,IF(AND((COLUMN()-1)&gt;='CUSTOS VARIÁVEIS'!$E$15,(COLUMN()-1)&lt;='CUSTOS VARIÁVEIS'!$F$15),'CUSTOS VARIÁVEIS'!$L$15,0))</f>
        <v>2.3076924852071143</v>
      </c>
      <c r="AI46" s="16">
        <f>IF('CUSTOS VARIÁVEIS'!$B$12&lt;&gt;"",0,IF(AND((COLUMN()-1)&gt;='CUSTOS VARIÁVEIS'!$E$15,(COLUMN()-1)&lt;='CUSTOS VARIÁVEIS'!$F$15),'CUSTOS VARIÁVEIS'!$L$15,0))</f>
        <v>2.3076924852071143</v>
      </c>
      <c r="AJ46" s="16">
        <f>IF('CUSTOS VARIÁVEIS'!$B$12&lt;&gt;"",0,IF(AND((COLUMN()-1)&gt;='CUSTOS VARIÁVEIS'!$E$15,(COLUMN()-1)&lt;='CUSTOS VARIÁVEIS'!$F$15),'CUSTOS VARIÁVEIS'!$L$15,0))</f>
        <v>2.3076924852071143</v>
      </c>
      <c r="AK46" s="16">
        <f>IF('CUSTOS VARIÁVEIS'!$B$12&lt;&gt;"",0,IF(AND((COLUMN()-1)&gt;='CUSTOS VARIÁVEIS'!$E$15,(COLUMN()-1)&lt;='CUSTOS VARIÁVEIS'!$F$15),'CUSTOS VARIÁVEIS'!$L$15,0))</f>
        <v>2.3076924852071143</v>
      </c>
      <c r="AL46" s="16">
        <f>IF('CUSTOS VARIÁVEIS'!$B$12&lt;&gt;"",0,IF(AND((COLUMN()-1)&gt;='CUSTOS VARIÁVEIS'!$E$15,(COLUMN()-1)&lt;='CUSTOS VARIÁVEIS'!$F$15),'CUSTOS VARIÁVEIS'!$L$15,0))</f>
        <v>2.3076924852071143</v>
      </c>
      <c r="AM46" s="16">
        <f>IF('CUSTOS VARIÁVEIS'!$B$12&lt;&gt;"",0,IF(AND((COLUMN()-1)&gt;='CUSTOS VARIÁVEIS'!$E$15,(COLUMN()-1)&lt;='CUSTOS VARIÁVEIS'!$F$15),'CUSTOS VARIÁVEIS'!$L$15,0))</f>
        <v>2.3076924852071143</v>
      </c>
      <c r="AN46" s="16">
        <f>IF('CUSTOS VARIÁVEIS'!$B$12&lt;&gt;"",0,IF(AND((COLUMN()-1)&gt;='CUSTOS VARIÁVEIS'!$E$15,(COLUMN()-1)&lt;='CUSTOS VARIÁVEIS'!$F$15),'CUSTOS VARIÁVEIS'!$L$15,0))</f>
        <v>2.3076924852071143</v>
      </c>
      <c r="AO46" s="16">
        <f>IF('CUSTOS VARIÁVEIS'!$B$12&lt;&gt;"",0,IF(AND((COLUMN()-1)&gt;='CUSTOS VARIÁVEIS'!$E$15,(COLUMN()-1)&lt;='CUSTOS VARIÁVEIS'!$F$15),'CUSTOS VARIÁVEIS'!$L$15,0))</f>
        <v>2.3076924852071143</v>
      </c>
      <c r="AP46" s="16">
        <f>IF('CUSTOS VARIÁVEIS'!$B$12&lt;&gt;"",0,IF(AND((COLUMN()-1)&gt;='CUSTOS VARIÁVEIS'!$E$15,(COLUMN()-1)&lt;='CUSTOS VARIÁVEIS'!$F$15),'CUSTOS VARIÁVEIS'!$L$15,0))</f>
        <v>2.3076924852071143</v>
      </c>
      <c r="AQ46" s="16">
        <f>IF('CUSTOS VARIÁVEIS'!$B$12&lt;&gt;"",0,IF(AND((COLUMN()-1)&gt;='CUSTOS VARIÁVEIS'!$E$15,(COLUMN()-1)&lt;='CUSTOS VARIÁVEIS'!$F$15),'CUSTOS VARIÁVEIS'!$L$15,0))</f>
        <v>2.3076924852071143</v>
      </c>
      <c r="AR46" s="16">
        <f>IF('CUSTOS VARIÁVEIS'!$B$12&lt;&gt;"",0,IF(AND((COLUMN()-1)&gt;='CUSTOS VARIÁVEIS'!$E$15,(COLUMN()-1)&lt;='CUSTOS VARIÁVEIS'!$F$15),'CUSTOS VARIÁVEIS'!$L$15,0))</f>
        <v>2.3076924852071143</v>
      </c>
      <c r="AS46" s="16">
        <f>IF('CUSTOS VARIÁVEIS'!$B$12&lt;&gt;"",0,IF(AND((COLUMN()-1)&gt;='CUSTOS VARIÁVEIS'!$E$15,(COLUMN()-1)&lt;='CUSTOS VARIÁVEIS'!$F$15),'CUSTOS VARIÁVEIS'!$L$15,0))</f>
        <v>2.3076924852071143</v>
      </c>
      <c r="AT46" s="16">
        <f>IF('CUSTOS VARIÁVEIS'!$B$12&lt;&gt;"",0,IF(AND((COLUMN()-1)&gt;='CUSTOS VARIÁVEIS'!$E$15,(COLUMN()-1)&lt;='CUSTOS VARIÁVEIS'!$F$15),'CUSTOS VARIÁVEIS'!$L$15,0))</f>
        <v>2.3076924852071143</v>
      </c>
      <c r="AU46" s="16">
        <f>IF('CUSTOS VARIÁVEIS'!$B$12&lt;&gt;"",0,IF(AND((COLUMN()-1)&gt;='CUSTOS VARIÁVEIS'!$E$15,(COLUMN()-1)&lt;='CUSTOS VARIÁVEIS'!$F$15),'CUSTOS VARIÁVEIS'!$L$15,0))</f>
        <v>2.3076924852071143</v>
      </c>
      <c r="AV46" s="16">
        <f>IF('CUSTOS VARIÁVEIS'!$B$12&lt;&gt;"",0,IF(AND((COLUMN()-1)&gt;='CUSTOS VARIÁVEIS'!$E$15,(COLUMN()-1)&lt;='CUSTOS VARIÁVEIS'!$F$15),'CUSTOS VARIÁVEIS'!$L$15,0))</f>
        <v>2.3076924852071143</v>
      </c>
      <c r="AW46" s="16">
        <f>IF('CUSTOS VARIÁVEIS'!$B$12&lt;&gt;"",0,IF(AND((COLUMN()-1)&gt;='CUSTOS VARIÁVEIS'!$E$15,(COLUMN()-1)&lt;='CUSTOS VARIÁVEIS'!$F$15),'CUSTOS VARIÁVEIS'!$L$15,0))</f>
        <v>2.3076924852071143</v>
      </c>
      <c r="AX46" s="16">
        <f>IF('CUSTOS VARIÁVEIS'!$B$12&lt;&gt;"",0,IF(AND((COLUMN()-1)&gt;='CUSTOS VARIÁVEIS'!$E$15,(COLUMN()-1)&lt;='CUSTOS VARIÁVEIS'!$F$15),'CUSTOS VARIÁVEIS'!$L$15,0))</f>
        <v>2.3076924852071143</v>
      </c>
      <c r="AY46" s="16">
        <f>IF('CUSTOS VARIÁVEIS'!$B$12&lt;&gt;"",0,IF(AND((COLUMN()-1)&gt;='CUSTOS VARIÁVEIS'!$E$15,(COLUMN()-1)&lt;='CUSTOS VARIÁVEIS'!$F$15),'CUSTOS VARIÁVEIS'!$L$15,0))</f>
        <v>2.3076924852071143</v>
      </c>
      <c r="AZ46" s="16">
        <f>IF('CUSTOS VARIÁVEIS'!$B$12&lt;&gt;"",0,IF(AND((COLUMN()-1)&gt;='CUSTOS VARIÁVEIS'!$E$15,(COLUMN()-1)&lt;='CUSTOS VARIÁVEIS'!$F$15),'CUSTOS VARIÁVEIS'!$L$15,0))</f>
        <v>2.3076924852071143</v>
      </c>
      <c r="BA46" s="16">
        <f>IF('CUSTOS VARIÁVEIS'!$B$12&lt;&gt;"",0,IF(AND((COLUMN()-1)&gt;='CUSTOS VARIÁVEIS'!$E$15,(COLUMN()-1)&lt;='CUSTOS VARIÁVEIS'!$F$15),'CUSTOS VARIÁVEIS'!$L$15,0))</f>
        <v>2.3076924852071143</v>
      </c>
    </row>
    <row r="47" spans="1:53" x14ac:dyDescent="0.35">
      <c r="A47" s="50" t="s">
        <v>414</v>
      </c>
      <c r="B47" s="67" t="str">
        <f>IF(AND((COLUMN()-1)&gt;='CUSTOS VARIÁVEIS'!$E$16,(COLUMN()-1)&lt;='CUSTOS VARIÁVEIS'!$F$16),'CUSTOS VARIÁVEIS'!$L$16,0)</f>
        <v/>
      </c>
      <c r="C47" s="67" t="str">
        <f>IF(AND((COLUMN()-1)&gt;='CUSTOS VARIÁVEIS'!$E$16,(COLUMN()-1)&lt;='CUSTOS VARIÁVEIS'!$F$16),'CUSTOS VARIÁVEIS'!$L$16,0)</f>
        <v/>
      </c>
      <c r="D47" s="67" t="str">
        <f>IF(AND((COLUMN()-1)&gt;='CUSTOS VARIÁVEIS'!$E$16,(COLUMN()-1)&lt;='CUSTOS VARIÁVEIS'!$F$16),'CUSTOS VARIÁVEIS'!$L$16,0)</f>
        <v/>
      </c>
      <c r="E47" s="67" t="str">
        <f>IF(AND((COLUMN()-1)&gt;='CUSTOS VARIÁVEIS'!$E$16,(COLUMN()-1)&lt;='CUSTOS VARIÁVEIS'!$F$16),'CUSTOS VARIÁVEIS'!$L$16,0)</f>
        <v/>
      </c>
      <c r="F47" s="67" t="str">
        <f>IF(AND((COLUMN()-1)&gt;='CUSTOS VARIÁVEIS'!$E$16,(COLUMN()-1)&lt;='CUSTOS VARIÁVEIS'!$F$16),'CUSTOS VARIÁVEIS'!$L$16,0)</f>
        <v/>
      </c>
      <c r="G47" s="67" t="str">
        <f>IF(AND((COLUMN()-1)&gt;='CUSTOS VARIÁVEIS'!$E$16,(COLUMN()-1)&lt;='CUSTOS VARIÁVEIS'!$F$16),'CUSTOS VARIÁVEIS'!$L$16,0)</f>
        <v/>
      </c>
      <c r="H47" s="67" t="str">
        <f>IF(AND((COLUMN()-1)&gt;='CUSTOS VARIÁVEIS'!$E$16,(COLUMN()-1)&lt;='CUSTOS VARIÁVEIS'!$F$16),'CUSTOS VARIÁVEIS'!$L$16,0)</f>
        <v/>
      </c>
      <c r="I47" s="67" t="str">
        <f>IF(AND((COLUMN()-1)&gt;='CUSTOS VARIÁVEIS'!$E$16,(COLUMN()-1)&lt;='CUSTOS VARIÁVEIS'!$F$16),'CUSTOS VARIÁVEIS'!$L$16,0)</f>
        <v/>
      </c>
      <c r="J47" s="67" t="str">
        <f>IF(AND((COLUMN()-1)&gt;='CUSTOS VARIÁVEIS'!$E$16,(COLUMN()-1)&lt;='CUSTOS VARIÁVEIS'!$F$16),'CUSTOS VARIÁVEIS'!$L$16,0)</f>
        <v/>
      </c>
      <c r="K47" s="67" t="str">
        <f>IF(AND((COLUMN()-1)&gt;='CUSTOS VARIÁVEIS'!$E$16,(COLUMN()-1)&lt;='CUSTOS VARIÁVEIS'!$F$16),'CUSTOS VARIÁVEIS'!$L$16,0)</f>
        <v/>
      </c>
      <c r="L47" s="67" t="str">
        <f>IF(AND((COLUMN()-1)&gt;='CUSTOS VARIÁVEIS'!$E$16,(COLUMN()-1)&lt;='CUSTOS VARIÁVEIS'!$F$16),'CUSTOS VARIÁVEIS'!$L$16,0)</f>
        <v/>
      </c>
      <c r="M47" s="67" t="str">
        <f>IF(AND((COLUMN()-1)&gt;='CUSTOS VARIÁVEIS'!$E$16,(COLUMN()-1)&lt;='CUSTOS VARIÁVEIS'!$F$16),'CUSTOS VARIÁVEIS'!$L$16,0)</f>
        <v/>
      </c>
      <c r="N47" s="67" t="str">
        <f>IF(AND((COLUMN()-1)&gt;='CUSTOS VARIÁVEIS'!$E$16,(COLUMN()-1)&lt;='CUSTOS VARIÁVEIS'!$F$16),'CUSTOS VARIÁVEIS'!$L$16,0)</f>
        <v/>
      </c>
      <c r="O47" s="67" t="str">
        <f>IF(AND((COLUMN()-1)&gt;='CUSTOS VARIÁVEIS'!$E$16,(COLUMN()-1)&lt;='CUSTOS VARIÁVEIS'!$F$16),'CUSTOS VARIÁVEIS'!$L$16,0)</f>
        <v/>
      </c>
      <c r="P47" s="67" t="str">
        <f>IF(AND((COLUMN()-1)&gt;='CUSTOS VARIÁVEIS'!$E$16,(COLUMN()-1)&lt;='CUSTOS VARIÁVEIS'!$F$16),'CUSTOS VARIÁVEIS'!$L$16,0)</f>
        <v/>
      </c>
      <c r="Q47" s="67" t="str">
        <f>IF(AND((COLUMN()-1)&gt;='CUSTOS VARIÁVEIS'!$E$16,(COLUMN()-1)&lt;='CUSTOS VARIÁVEIS'!$F$16),'CUSTOS VARIÁVEIS'!$L$16,0)</f>
        <v/>
      </c>
      <c r="R47" s="67" t="str">
        <f>IF(AND((COLUMN()-1)&gt;='CUSTOS VARIÁVEIS'!$E$16,(COLUMN()-1)&lt;='CUSTOS VARIÁVEIS'!$F$16),'CUSTOS VARIÁVEIS'!$L$16,0)</f>
        <v/>
      </c>
      <c r="S47" s="67" t="str">
        <f>IF(AND((COLUMN()-1)&gt;='CUSTOS VARIÁVEIS'!$E$16,(COLUMN()-1)&lt;='CUSTOS VARIÁVEIS'!$F$16),'CUSTOS VARIÁVEIS'!$L$16,0)</f>
        <v/>
      </c>
      <c r="T47" s="67" t="str">
        <f>IF(AND((COLUMN()-1)&gt;='CUSTOS VARIÁVEIS'!$E$16,(COLUMN()-1)&lt;='CUSTOS VARIÁVEIS'!$F$16),'CUSTOS VARIÁVEIS'!$L$16,0)</f>
        <v/>
      </c>
      <c r="U47" s="67" t="str">
        <f>IF(AND((COLUMN()-1)&gt;='CUSTOS VARIÁVEIS'!$E$16,(COLUMN()-1)&lt;='CUSTOS VARIÁVEIS'!$F$16),'CUSTOS VARIÁVEIS'!$L$16,0)</f>
        <v/>
      </c>
      <c r="V47" s="67" t="str">
        <f>IF(AND((COLUMN()-1)&gt;='CUSTOS VARIÁVEIS'!$E$16,(COLUMN()-1)&lt;='CUSTOS VARIÁVEIS'!$F$16),'CUSTOS VARIÁVEIS'!$L$16,0)</f>
        <v/>
      </c>
      <c r="W47" s="67" t="str">
        <f>IF(AND((COLUMN()-1)&gt;='CUSTOS VARIÁVEIS'!$E$16,(COLUMN()-1)&lt;='CUSTOS VARIÁVEIS'!$F$16),'CUSTOS VARIÁVEIS'!$L$16,0)</f>
        <v/>
      </c>
      <c r="X47" s="67" t="str">
        <f>IF(AND((COLUMN()-1)&gt;='CUSTOS VARIÁVEIS'!$E$16,(COLUMN()-1)&lt;='CUSTOS VARIÁVEIS'!$F$16),'CUSTOS VARIÁVEIS'!$L$16,0)</f>
        <v/>
      </c>
      <c r="Y47" s="67" t="str">
        <f>IF(AND((COLUMN()-1)&gt;='CUSTOS VARIÁVEIS'!$E$16,(COLUMN()-1)&lt;='CUSTOS VARIÁVEIS'!$F$16),'CUSTOS VARIÁVEIS'!$L$16,0)</f>
        <v/>
      </c>
      <c r="Z47" s="67" t="str">
        <f>IF(AND((COLUMN()-1)&gt;='CUSTOS VARIÁVEIS'!$E$16,(COLUMN()-1)&lt;='CUSTOS VARIÁVEIS'!$F$16),'CUSTOS VARIÁVEIS'!$L$16,0)</f>
        <v/>
      </c>
      <c r="AA47" s="67" t="str">
        <f>IF(AND((COLUMN()-1)&gt;='CUSTOS VARIÁVEIS'!$E$16,(COLUMN()-1)&lt;='CUSTOS VARIÁVEIS'!$F$16),'CUSTOS VARIÁVEIS'!$L$16,0)</f>
        <v/>
      </c>
      <c r="AB47" s="67" t="str">
        <f>IF(AND((COLUMN()-1)&gt;='CUSTOS VARIÁVEIS'!$E$16,(COLUMN()-1)&lt;='CUSTOS VARIÁVEIS'!$F$16),'CUSTOS VARIÁVEIS'!$L$16,0)</f>
        <v/>
      </c>
      <c r="AC47" s="67" t="str">
        <f>IF(AND((COLUMN()-1)&gt;='CUSTOS VARIÁVEIS'!$E$16,(COLUMN()-1)&lt;='CUSTOS VARIÁVEIS'!$F$16),'CUSTOS VARIÁVEIS'!$L$16,0)</f>
        <v/>
      </c>
      <c r="AD47" s="67" t="str">
        <f>IF(AND((COLUMN()-1)&gt;='CUSTOS VARIÁVEIS'!$E$16,(COLUMN()-1)&lt;='CUSTOS VARIÁVEIS'!$F$16),'CUSTOS VARIÁVEIS'!$L$16,0)</f>
        <v/>
      </c>
      <c r="AE47" s="67" t="str">
        <f>IF(AND((COLUMN()-1)&gt;='CUSTOS VARIÁVEIS'!$E$16,(COLUMN()-1)&lt;='CUSTOS VARIÁVEIS'!$F$16),'CUSTOS VARIÁVEIS'!$L$16,0)</f>
        <v/>
      </c>
      <c r="AF47" s="67" t="str">
        <f>IF(AND((COLUMN()-1)&gt;='CUSTOS VARIÁVEIS'!$E$16,(COLUMN()-1)&lt;='CUSTOS VARIÁVEIS'!$F$16),'CUSTOS VARIÁVEIS'!$L$16,0)</f>
        <v/>
      </c>
      <c r="AG47" s="67" t="str">
        <f>IF(AND((COLUMN()-1)&gt;='CUSTOS VARIÁVEIS'!$E$16,(COLUMN()-1)&lt;='CUSTOS VARIÁVEIS'!$F$16),'CUSTOS VARIÁVEIS'!$L$16,0)</f>
        <v/>
      </c>
      <c r="AH47" s="67" t="str">
        <f>IF(AND((COLUMN()-1)&gt;='CUSTOS VARIÁVEIS'!$E$16,(COLUMN()-1)&lt;='CUSTOS VARIÁVEIS'!$F$16),'CUSTOS VARIÁVEIS'!$L$16,0)</f>
        <v/>
      </c>
      <c r="AI47" s="67" t="str">
        <f>IF(AND((COLUMN()-1)&gt;='CUSTOS VARIÁVEIS'!$E$16,(COLUMN()-1)&lt;='CUSTOS VARIÁVEIS'!$F$16),'CUSTOS VARIÁVEIS'!$L$16,0)</f>
        <v/>
      </c>
      <c r="AJ47" s="67" t="str">
        <f>IF(AND((COLUMN()-1)&gt;='CUSTOS VARIÁVEIS'!$E$16,(COLUMN()-1)&lt;='CUSTOS VARIÁVEIS'!$F$16),'CUSTOS VARIÁVEIS'!$L$16,0)</f>
        <v/>
      </c>
      <c r="AK47" s="67" t="str">
        <f>IF(AND((COLUMN()-1)&gt;='CUSTOS VARIÁVEIS'!$E$16,(COLUMN()-1)&lt;='CUSTOS VARIÁVEIS'!$F$16),'CUSTOS VARIÁVEIS'!$L$16,0)</f>
        <v/>
      </c>
      <c r="AL47" s="67" t="str">
        <f>IF(AND((COLUMN()-1)&gt;='CUSTOS VARIÁVEIS'!$E$16,(COLUMN()-1)&lt;='CUSTOS VARIÁVEIS'!$F$16),'CUSTOS VARIÁVEIS'!$L$16,0)</f>
        <v/>
      </c>
      <c r="AM47" s="67" t="str">
        <f>IF(AND((COLUMN()-1)&gt;='CUSTOS VARIÁVEIS'!$E$16,(COLUMN()-1)&lt;='CUSTOS VARIÁVEIS'!$F$16),'CUSTOS VARIÁVEIS'!$L$16,0)</f>
        <v/>
      </c>
      <c r="AN47" s="67" t="str">
        <f>IF(AND((COLUMN()-1)&gt;='CUSTOS VARIÁVEIS'!$E$16,(COLUMN()-1)&lt;='CUSTOS VARIÁVEIS'!$F$16),'CUSTOS VARIÁVEIS'!$L$16,0)</f>
        <v/>
      </c>
      <c r="AO47" s="67" t="str">
        <f>IF(AND((COLUMN()-1)&gt;='CUSTOS VARIÁVEIS'!$E$16,(COLUMN()-1)&lt;='CUSTOS VARIÁVEIS'!$F$16),'CUSTOS VARIÁVEIS'!$L$16,0)</f>
        <v/>
      </c>
      <c r="AP47" s="67" t="str">
        <f>IF(AND((COLUMN()-1)&gt;='CUSTOS VARIÁVEIS'!$E$16,(COLUMN()-1)&lt;='CUSTOS VARIÁVEIS'!$F$16),'CUSTOS VARIÁVEIS'!$L$16,0)</f>
        <v/>
      </c>
      <c r="AQ47" s="67" t="str">
        <f>IF(AND((COLUMN()-1)&gt;='CUSTOS VARIÁVEIS'!$E$16,(COLUMN()-1)&lt;='CUSTOS VARIÁVEIS'!$F$16),'CUSTOS VARIÁVEIS'!$L$16,0)</f>
        <v/>
      </c>
      <c r="AR47" s="67" t="str">
        <f>IF(AND((COLUMN()-1)&gt;='CUSTOS VARIÁVEIS'!$E$16,(COLUMN()-1)&lt;='CUSTOS VARIÁVEIS'!$F$16),'CUSTOS VARIÁVEIS'!$L$16,0)</f>
        <v/>
      </c>
      <c r="AS47" s="67" t="str">
        <f>IF(AND((COLUMN()-1)&gt;='CUSTOS VARIÁVEIS'!$E$16,(COLUMN()-1)&lt;='CUSTOS VARIÁVEIS'!$F$16),'CUSTOS VARIÁVEIS'!$L$16,0)</f>
        <v/>
      </c>
      <c r="AT47" s="67" t="str">
        <f>IF(AND((COLUMN()-1)&gt;='CUSTOS VARIÁVEIS'!$E$16,(COLUMN()-1)&lt;='CUSTOS VARIÁVEIS'!$F$16),'CUSTOS VARIÁVEIS'!$L$16,0)</f>
        <v/>
      </c>
      <c r="AU47" s="67" t="str">
        <f>IF(AND((COLUMN()-1)&gt;='CUSTOS VARIÁVEIS'!$E$16,(COLUMN()-1)&lt;='CUSTOS VARIÁVEIS'!$F$16),'CUSTOS VARIÁVEIS'!$L$16,0)</f>
        <v/>
      </c>
      <c r="AV47" s="67" t="str">
        <f>IF(AND((COLUMN()-1)&gt;='CUSTOS VARIÁVEIS'!$E$16,(COLUMN()-1)&lt;='CUSTOS VARIÁVEIS'!$F$16),'CUSTOS VARIÁVEIS'!$L$16,0)</f>
        <v/>
      </c>
      <c r="AW47" s="67" t="str">
        <f>IF(AND((COLUMN()-1)&gt;='CUSTOS VARIÁVEIS'!$E$16,(COLUMN()-1)&lt;='CUSTOS VARIÁVEIS'!$F$16),'CUSTOS VARIÁVEIS'!$L$16,0)</f>
        <v/>
      </c>
      <c r="AX47" s="67" t="str">
        <f>IF(AND((COLUMN()-1)&gt;='CUSTOS VARIÁVEIS'!$E$16,(COLUMN()-1)&lt;='CUSTOS VARIÁVEIS'!$F$16),'CUSTOS VARIÁVEIS'!$L$16,0)</f>
        <v/>
      </c>
      <c r="AY47" s="67" t="str">
        <f>IF(AND((COLUMN()-1)&gt;='CUSTOS VARIÁVEIS'!$E$16,(COLUMN()-1)&lt;='CUSTOS VARIÁVEIS'!$F$16),'CUSTOS VARIÁVEIS'!$L$16,0)</f>
        <v/>
      </c>
      <c r="AZ47" s="67" t="str">
        <f>IF(AND((COLUMN()-1)&gt;='CUSTOS VARIÁVEIS'!$E$16,(COLUMN()-1)&lt;='CUSTOS VARIÁVEIS'!$F$16),'CUSTOS VARIÁVEIS'!$L$16,0)</f>
        <v/>
      </c>
      <c r="BA47" s="67" t="str">
        <f>IF(AND((COLUMN()-1)&gt;='CUSTOS VARIÁVEIS'!$E$16,(COLUMN()-1)&lt;='CUSTOS VARIÁVEIS'!$F$16),'CUSTOS VARIÁVEIS'!$L$16,0)</f>
        <v/>
      </c>
    </row>
    <row r="48" spans="1:53" x14ac:dyDescent="0.35">
      <c r="A48" s="38" t="s">
        <v>201</v>
      </c>
      <c r="B48" s="16">
        <f>IF('CUSTOS VARIÁVEIS'!$B$16&lt;&gt;"",0,IF(AND((COLUMN()-1)&gt;='CUSTOS VARIÁVEIS'!$E$17,(COLUMN()-1)&lt;='CUSTOS VARIÁVEIS'!$F$17),'CUSTOS VARIÁVEIS'!$L$17,0))</f>
        <v>11.538462426035572</v>
      </c>
      <c r="C48" s="16">
        <f>IF('CUSTOS VARIÁVEIS'!$B$16&lt;&gt;"",0,IF(AND((COLUMN()-1)&gt;='CUSTOS VARIÁVEIS'!$E$17,(COLUMN()-1)&lt;='CUSTOS VARIÁVEIS'!$F$17),'CUSTOS VARIÁVEIS'!$L$17,0))</f>
        <v>11.538462426035572</v>
      </c>
      <c r="D48" s="16">
        <f>IF('CUSTOS VARIÁVEIS'!$B$16&lt;&gt;"",0,IF(AND((COLUMN()-1)&gt;='CUSTOS VARIÁVEIS'!$E$17,(COLUMN()-1)&lt;='CUSTOS VARIÁVEIS'!$F$17),'CUSTOS VARIÁVEIS'!$L$17,0))</f>
        <v>11.538462426035572</v>
      </c>
      <c r="E48" s="16">
        <f>IF('CUSTOS VARIÁVEIS'!$B$16&lt;&gt;"",0,IF(AND((COLUMN()-1)&gt;='CUSTOS VARIÁVEIS'!$E$17,(COLUMN()-1)&lt;='CUSTOS VARIÁVEIS'!$F$17),'CUSTOS VARIÁVEIS'!$L$17,0))</f>
        <v>11.538462426035572</v>
      </c>
      <c r="F48" s="16">
        <f>IF('CUSTOS VARIÁVEIS'!$B$16&lt;&gt;"",0,IF(AND((COLUMN()-1)&gt;='CUSTOS VARIÁVEIS'!$E$17,(COLUMN()-1)&lt;='CUSTOS VARIÁVEIS'!$F$17),'CUSTOS VARIÁVEIS'!$L$17,0))</f>
        <v>11.538462426035572</v>
      </c>
      <c r="G48" s="16">
        <f>IF('CUSTOS VARIÁVEIS'!$B$16&lt;&gt;"",0,IF(AND((COLUMN()-1)&gt;='CUSTOS VARIÁVEIS'!$E$17,(COLUMN()-1)&lt;='CUSTOS VARIÁVEIS'!$F$17),'CUSTOS VARIÁVEIS'!$L$17,0))</f>
        <v>11.538462426035572</v>
      </c>
      <c r="H48" s="16">
        <f>IF('CUSTOS VARIÁVEIS'!$B$16&lt;&gt;"",0,IF(AND((COLUMN()-1)&gt;='CUSTOS VARIÁVEIS'!$E$17,(COLUMN()-1)&lt;='CUSTOS VARIÁVEIS'!$F$17),'CUSTOS VARIÁVEIS'!$L$17,0))</f>
        <v>11.538462426035572</v>
      </c>
      <c r="I48" s="16">
        <f>IF('CUSTOS VARIÁVEIS'!$B$16&lt;&gt;"",0,IF(AND((COLUMN()-1)&gt;='CUSTOS VARIÁVEIS'!$E$17,(COLUMN()-1)&lt;='CUSTOS VARIÁVEIS'!$F$17),'CUSTOS VARIÁVEIS'!$L$17,0))</f>
        <v>11.538462426035572</v>
      </c>
      <c r="J48" s="16">
        <f>IF('CUSTOS VARIÁVEIS'!$B$16&lt;&gt;"",0,IF(AND((COLUMN()-1)&gt;='CUSTOS VARIÁVEIS'!$E$17,(COLUMN()-1)&lt;='CUSTOS VARIÁVEIS'!$F$17),'CUSTOS VARIÁVEIS'!$L$17,0))</f>
        <v>11.538462426035572</v>
      </c>
      <c r="K48" s="16">
        <f>IF('CUSTOS VARIÁVEIS'!$B$16&lt;&gt;"",0,IF(AND((COLUMN()-1)&gt;='CUSTOS VARIÁVEIS'!$E$17,(COLUMN()-1)&lt;='CUSTOS VARIÁVEIS'!$F$17),'CUSTOS VARIÁVEIS'!$L$17,0))</f>
        <v>11.538462426035572</v>
      </c>
      <c r="L48" s="16">
        <f>IF('CUSTOS VARIÁVEIS'!$B$16&lt;&gt;"",0,IF(AND((COLUMN()-1)&gt;='CUSTOS VARIÁVEIS'!$E$17,(COLUMN()-1)&lt;='CUSTOS VARIÁVEIS'!$F$17),'CUSTOS VARIÁVEIS'!$L$17,0))</f>
        <v>11.538462426035572</v>
      </c>
      <c r="M48" s="16">
        <f>IF('CUSTOS VARIÁVEIS'!$B$16&lt;&gt;"",0,IF(AND((COLUMN()-1)&gt;='CUSTOS VARIÁVEIS'!$E$17,(COLUMN()-1)&lt;='CUSTOS VARIÁVEIS'!$F$17),'CUSTOS VARIÁVEIS'!$L$17,0))</f>
        <v>11.538462426035572</v>
      </c>
      <c r="N48" s="16">
        <f>IF('CUSTOS VARIÁVEIS'!$B$16&lt;&gt;"",0,IF(AND((COLUMN()-1)&gt;='CUSTOS VARIÁVEIS'!$E$17,(COLUMN()-1)&lt;='CUSTOS VARIÁVEIS'!$F$17),'CUSTOS VARIÁVEIS'!$L$17,0))</f>
        <v>11.538462426035572</v>
      </c>
      <c r="O48" s="16">
        <f>IF('CUSTOS VARIÁVEIS'!$B$16&lt;&gt;"",0,IF(AND((COLUMN()-1)&gt;='CUSTOS VARIÁVEIS'!$E$17,(COLUMN()-1)&lt;='CUSTOS VARIÁVEIS'!$F$17),'CUSTOS VARIÁVEIS'!$L$17,0))</f>
        <v>11.538462426035572</v>
      </c>
      <c r="P48" s="16">
        <f>IF('CUSTOS VARIÁVEIS'!$B$16&lt;&gt;"",0,IF(AND((COLUMN()-1)&gt;='CUSTOS VARIÁVEIS'!$E$17,(COLUMN()-1)&lt;='CUSTOS VARIÁVEIS'!$F$17),'CUSTOS VARIÁVEIS'!$L$17,0))</f>
        <v>11.538462426035572</v>
      </c>
      <c r="Q48" s="16">
        <f>IF('CUSTOS VARIÁVEIS'!$B$16&lt;&gt;"",0,IF(AND((COLUMN()-1)&gt;='CUSTOS VARIÁVEIS'!$E$17,(COLUMN()-1)&lt;='CUSTOS VARIÁVEIS'!$F$17),'CUSTOS VARIÁVEIS'!$L$17,0))</f>
        <v>11.538462426035572</v>
      </c>
      <c r="R48" s="16">
        <f>IF('CUSTOS VARIÁVEIS'!$B$16&lt;&gt;"",0,IF(AND((COLUMN()-1)&gt;='CUSTOS VARIÁVEIS'!$E$17,(COLUMN()-1)&lt;='CUSTOS VARIÁVEIS'!$F$17),'CUSTOS VARIÁVEIS'!$L$17,0))</f>
        <v>11.538462426035572</v>
      </c>
      <c r="S48" s="16">
        <f>IF('CUSTOS VARIÁVEIS'!$B$16&lt;&gt;"",0,IF(AND((COLUMN()-1)&gt;='CUSTOS VARIÁVEIS'!$E$17,(COLUMN()-1)&lt;='CUSTOS VARIÁVEIS'!$F$17),'CUSTOS VARIÁVEIS'!$L$17,0))</f>
        <v>11.538462426035572</v>
      </c>
      <c r="T48" s="16">
        <f>IF('CUSTOS VARIÁVEIS'!$B$16&lt;&gt;"",0,IF(AND((COLUMN()-1)&gt;='CUSTOS VARIÁVEIS'!$E$17,(COLUMN()-1)&lt;='CUSTOS VARIÁVEIS'!$F$17),'CUSTOS VARIÁVEIS'!$L$17,0))</f>
        <v>11.538462426035572</v>
      </c>
      <c r="U48" s="16">
        <f>IF('CUSTOS VARIÁVEIS'!$B$16&lt;&gt;"",0,IF(AND((COLUMN()-1)&gt;='CUSTOS VARIÁVEIS'!$E$17,(COLUMN()-1)&lt;='CUSTOS VARIÁVEIS'!$F$17),'CUSTOS VARIÁVEIS'!$L$17,0))</f>
        <v>11.538462426035572</v>
      </c>
      <c r="V48" s="16">
        <f>IF('CUSTOS VARIÁVEIS'!$B$16&lt;&gt;"",0,IF(AND((COLUMN()-1)&gt;='CUSTOS VARIÁVEIS'!$E$17,(COLUMN()-1)&lt;='CUSTOS VARIÁVEIS'!$F$17),'CUSTOS VARIÁVEIS'!$L$17,0))</f>
        <v>11.538462426035572</v>
      </c>
      <c r="W48" s="16">
        <f>IF('CUSTOS VARIÁVEIS'!$B$16&lt;&gt;"",0,IF(AND((COLUMN()-1)&gt;='CUSTOS VARIÁVEIS'!$E$17,(COLUMN()-1)&lt;='CUSTOS VARIÁVEIS'!$F$17),'CUSTOS VARIÁVEIS'!$L$17,0))</f>
        <v>11.538462426035572</v>
      </c>
      <c r="X48" s="16">
        <f>IF('CUSTOS VARIÁVEIS'!$B$16&lt;&gt;"",0,IF(AND((COLUMN()-1)&gt;='CUSTOS VARIÁVEIS'!$E$17,(COLUMN()-1)&lt;='CUSTOS VARIÁVEIS'!$F$17),'CUSTOS VARIÁVEIS'!$L$17,0))</f>
        <v>11.538462426035572</v>
      </c>
      <c r="Y48" s="16">
        <f>IF('CUSTOS VARIÁVEIS'!$B$16&lt;&gt;"",0,IF(AND((COLUMN()-1)&gt;='CUSTOS VARIÁVEIS'!$E$17,(COLUMN()-1)&lt;='CUSTOS VARIÁVEIS'!$F$17),'CUSTOS VARIÁVEIS'!$L$17,0))</f>
        <v>11.538462426035572</v>
      </c>
      <c r="Z48" s="16">
        <f>IF('CUSTOS VARIÁVEIS'!$B$16&lt;&gt;"",0,IF(AND((COLUMN()-1)&gt;='CUSTOS VARIÁVEIS'!$E$17,(COLUMN()-1)&lt;='CUSTOS VARIÁVEIS'!$F$17),'CUSTOS VARIÁVEIS'!$L$17,0))</f>
        <v>11.538462426035572</v>
      </c>
      <c r="AA48" s="16">
        <f>IF('CUSTOS VARIÁVEIS'!$B$16&lt;&gt;"",0,IF(AND((COLUMN()-1)&gt;='CUSTOS VARIÁVEIS'!$E$17,(COLUMN()-1)&lt;='CUSTOS VARIÁVEIS'!$F$17),'CUSTOS VARIÁVEIS'!$L$17,0))</f>
        <v>11.538462426035572</v>
      </c>
      <c r="AB48" s="16">
        <f>IF('CUSTOS VARIÁVEIS'!$B$16&lt;&gt;"",0,IF(AND((COLUMN()-1)&gt;='CUSTOS VARIÁVEIS'!$E$17,(COLUMN()-1)&lt;='CUSTOS VARIÁVEIS'!$F$17),'CUSTOS VARIÁVEIS'!$L$17,0))</f>
        <v>11.538462426035572</v>
      </c>
      <c r="AC48" s="16">
        <f>IF('CUSTOS VARIÁVEIS'!$B$16&lt;&gt;"",0,IF(AND((COLUMN()-1)&gt;='CUSTOS VARIÁVEIS'!$E$17,(COLUMN()-1)&lt;='CUSTOS VARIÁVEIS'!$F$17),'CUSTOS VARIÁVEIS'!$L$17,0))</f>
        <v>11.538462426035572</v>
      </c>
      <c r="AD48" s="16">
        <f>IF('CUSTOS VARIÁVEIS'!$B$16&lt;&gt;"",0,IF(AND((COLUMN()-1)&gt;='CUSTOS VARIÁVEIS'!$E$17,(COLUMN()-1)&lt;='CUSTOS VARIÁVEIS'!$F$17),'CUSTOS VARIÁVEIS'!$L$17,0))</f>
        <v>11.538462426035572</v>
      </c>
      <c r="AE48" s="16">
        <f>IF('CUSTOS VARIÁVEIS'!$B$16&lt;&gt;"",0,IF(AND((COLUMN()-1)&gt;='CUSTOS VARIÁVEIS'!$E$17,(COLUMN()-1)&lt;='CUSTOS VARIÁVEIS'!$F$17),'CUSTOS VARIÁVEIS'!$L$17,0))</f>
        <v>11.538462426035572</v>
      </c>
      <c r="AF48" s="16">
        <f>IF('CUSTOS VARIÁVEIS'!$B$16&lt;&gt;"",0,IF(AND((COLUMN()-1)&gt;='CUSTOS VARIÁVEIS'!$E$17,(COLUMN()-1)&lt;='CUSTOS VARIÁVEIS'!$F$17),'CUSTOS VARIÁVEIS'!$L$17,0))</f>
        <v>11.538462426035572</v>
      </c>
      <c r="AG48" s="16">
        <f>IF('CUSTOS VARIÁVEIS'!$B$16&lt;&gt;"",0,IF(AND((COLUMN()-1)&gt;='CUSTOS VARIÁVEIS'!$E$17,(COLUMN()-1)&lt;='CUSTOS VARIÁVEIS'!$F$17),'CUSTOS VARIÁVEIS'!$L$17,0))</f>
        <v>11.538462426035572</v>
      </c>
      <c r="AH48" s="16">
        <f>IF('CUSTOS VARIÁVEIS'!$B$16&lt;&gt;"",0,IF(AND((COLUMN()-1)&gt;='CUSTOS VARIÁVEIS'!$E$17,(COLUMN()-1)&lt;='CUSTOS VARIÁVEIS'!$F$17),'CUSTOS VARIÁVEIS'!$L$17,0))</f>
        <v>11.538462426035572</v>
      </c>
      <c r="AI48" s="16">
        <f>IF('CUSTOS VARIÁVEIS'!$B$16&lt;&gt;"",0,IF(AND((COLUMN()-1)&gt;='CUSTOS VARIÁVEIS'!$E$17,(COLUMN()-1)&lt;='CUSTOS VARIÁVEIS'!$F$17),'CUSTOS VARIÁVEIS'!$L$17,0))</f>
        <v>11.538462426035572</v>
      </c>
      <c r="AJ48" s="16">
        <f>IF('CUSTOS VARIÁVEIS'!$B$16&lt;&gt;"",0,IF(AND((COLUMN()-1)&gt;='CUSTOS VARIÁVEIS'!$E$17,(COLUMN()-1)&lt;='CUSTOS VARIÁVEIS'!$F$17),'CUSTOS VARIÁVEIS'!$L$17,0))</f>
        <v>11.538462426035572</v>
      </c>
      <c r="AK48" s="16">
        <f>IF('CUSTOS VARIÁVEIS'!$B$16&lt;&gt;"",0,IF(AND((COLUMN()-1)&gt;='CUSTOS VARIÁVEIS'!$E$17,(COLUMN()-1)&lt;='CUSTOS VARIÁVEIS'!$F$17),'CUSTOS VARIÁVEIS'!$L$17,0))</f>
        <v>11.538462426035572</v>
      </c>
      <c r="AL48" s="16">
        <f>IF('CUSTOS VARIÁVEIS'!$B$16&lt;&gt;"",0,IF(AND((COLUMN()-1)&gt;='CUSTOS VARIÁVEIS'!$E$17,(COLUMN()-1)&lt;='CUSTOS VARIÁVEIS'!$F$17),'CUSTOS VARIÁVEIS'!$L$17,0))</f>
        <v>11.538462426035572</v>
      </c>
      <c r="AM48" s="16">
        <f>IF('CUSTOS VARIÁVEIS'!$B$16&lt;&gt;"",0,IF(AND((COLUMN()-1)&gt;='CUSTOS VARIÁVEIS'!$E$17,(COLUMN()-1)&lt;='CUSTOS VARIÁVEIS'!$F$17),'CUSTOS VARIÁVEIS'!$L$17,0))</f>
        <v>11.538462426035572</v>
      </c>
      <c r="AN48" s="16">
        <f>IF('CUSTOS VARIÁVEIS'!$B$16&lt;&gt;"",0,IF(AND((COLUMN()-1)&gt;='CUSTOS VARIÁVEIS'!$E$17,(COLUMN()-1)&lt;='CUSTOS VARIÁVEIS'!$F$17),'CUSTOS VARIÁVEIS'!$L$17,0))</f>
        <v>11.538462426035572</v>
      </c>
      <c r="AO48" s="16">
        <f>IF('CUSTOS VARIÁVEIS'!$B$16&lt;&gt;"",0,IF(AND((COLUMN()-1)&gt;='CUSTOS VARIÁVEIS'!$E$17,(COLUMN()-1)&lt;='CUSTOS VARIÁVEIS'!$F$17),'CUSTOS VARIÁVEIS'!$L$17,0))</f>
        <v>11.538462426035572</v>
      </c>
      <c r="AP48" s="16">
        <f>IF('CUSTOS VARIÁVEIS'!$B$16&lt;&gt;"",0,IF(AND((COLUMN()-1)&gt;='CUSTOS VARIÁVEIS'!$E$17,(COLUMN()-1)&lt;='CUSTOS VARIÁVEIS'!$F$17),'CUSTOS VARIÁVEIS'!$L$17,0))</f>
        <v>11.538462426035572</v>
      </c>
      <c r="AQ48" s="16">
        <f>IF('CUSTOS VARIÁVEIS'!$B$16&lt;&gt;"",0,IF(AND((COLUMN()-1)&gt;='CUSTOS VARIÁVEIS'!$E$17,(COLUMN()-1)&lt;='CUSTOS VARIÁVEIS'!$F$17),'CUSTOS VARIÁVEIS'!$L$17,0))</f>
        <v>11.538462426035572</v>
      </c>
      <c r="AR48" s="16">
        <f>IF('CUSTOS VARIÁVEIS'!$B$16&lt;&gt;"",0,IF(AND((COLUMN()-1)&gt;='CUSTOS VARIÁVEIS'!$E$17,(COLUMN()-1)&lt;='CUSTOS VARIÁVEIS'!$F$17),'CUSTOS VARIÁVEIS'!$L$17,0))</f>
        <v>11.538462426035572</v>
      </c>
      <c r="AS48" s="16">
        <f>IF('CUSTOS VARIÁVEIS'!$B$16&lt;&gt;"",0,IF(AND((COLUMN()-1)&gt;='CUSTOS VARIÁVEIS'!$E$17,(COLUMN()-1)&lt;='CUSTOS VARIÁVEIS'!$F$17),'CUSTOS VARIÁVEIS'!$L$17,0))</f>
        <v>11.538462426035572</v>
      </c>
      <c r="AT48" s="16">
        <f>IF('CUSTOS VARIÁVEIS'!$B$16&lt;&gt;"",0,IF(AND((COLUMN()-1)&gt;='CUSTOS VARIÁVEIS'!$E$17,(COLUMN()-1)&lt;='CUSTOS VARIÁVEIS'!$F$17),'CUSTOS VARIÁVEIS'!$L$17,0))</f>
        <v>11.538462426035572</v>
      </c>
      <c r="AU48" s="16">
        <f>IF('CUSTOS VARIÁVEIS'!$B$16&lt;&gt;"",0,IF(AND((COLUMN()-1)&gt;='CUSTOS VARIÁVEIS'!$E$17,(COLUMN()-1)&lt;='CUSTOS VARIÁVEIS'!$F$17),'CUSTOS VARIÁVEIS'!$L$17,0))</f>
        <v>11.538462426035572</v>
      </c>
      <c r="AV48" s="16">
        <f>IF('CUSTOS VARIÁVEIS'!$B$16&lt;&gt;"",0,IF(AND((COLUMN()-1)&gt;='CUSTOS VARIÁVEIS'!$E$17,(COLUMN()-1)&lt;='CUSTOS VARIÁVEIS'!$F$17),'CUSTOS VARIÁVEIS'!$L$17,0))</f>
        <v>11.538462426035572</v>
      </c>
      <c r="AW48" s="16">
        <f>IF('CUSTOS VARIÁVEIS'!$B$16&lt;&gt;"",0,IF(AND((COLUMN()-1)&gt;='CUSTOS VARIÁVEIS'!$E$17,(COLUMN()-1)&lt;='CUSTOS VARIÁVEIS'!$F$17),'CUSTOS VARIÁVEIS'!$L$17,0))</f>
        <v>11.538462426035572</v>
      </c>
      <c r="AX48" s="16">
        <f>IF('CUSTOS VARIÁVEIS'!$B$16&lt;&gt;"",0,IF(AND((COLUMN()-1)&gt;='CUSTOS VARIÁVEIS'!$E$17,(COLUMN()-1)&lt;='CUSTOS VARIÁVEIS'!$F$17),'CUSTOS VARIÁVEIS'!$L$17,0))</f>
        <v>11.538462426035572</v>
      </c>
      <c r="AY48" s="16">
        <f>IF('CUSTOS VARIÁVEIS'!$B$16&lt;&gt;"",0,IF(AND((COLUMN()-1)&gt;='CUSTOS VARIÁVEIS'!$E$17,(COLUMN()-1)&lt;='CUSTOS VARIÁVEIS'!$F$17),'CUSTOS VARIÁVEIS'!$L$17,0))</f>
        <v>11.538462426035572</v>
      </c>
      <c r="AZ48" s="16">
        <f>IF('CUSTOS VARIÁVEIS'!$B$16&lt;&gt;"",0,IF(AND((COLUMN()-1)&gt;='CUSTOS VARIÁVEIS'!$E$17,(COLUMN()-1)&lt;='CUSTOS VARIÁVEIS'!$F$17),'CUSTOS VARIÁVEIS'!$L$17,0))</f>
        <v>11.538462426035572</v>
      </c>
      <c r="BA48" s="16">
        <f>IF('CUSTOS VARIÁVEIS'!$B$16&lt;&gt;"",0,IF(AND((COLUMN()-1)&gt;='CUSTOS VARIÁVEIS'!$E$17,(COLUMN()-1)&lt;='CUSTOS VARIÁVEIS'!$F$17),'CUSTOS VARIÁVEIS'!$L$17,0))</f>
        <v>11.538462426035572</v>
      </c>
    </row>
    <row r="49" spans="1:53" x14ac:dyDescent="0.35">
      <c r="A49" s="38" t="s">
        <v>203</v>
      </c>
      <c r="B49" s="16">
        <f>IF('CUSTOS VARIÁVEIS'!$B$16&lt;&gt;"",0,IF(AND((COLUMN()-1)&gt;='CUSTOS VARIÁVEIS'!$E$18,(COLUMN()-1)&lt;='CUSTOS VARIÁVEIS'!$F$18),'CUSTOS VARIÁVEIS'!$L$18,0))</f>
        <v>3.4615387278106717</v>
      </c>
      <c r="C49" s="16">
        <f>IF('CUSTOS VARIÁVEIS'!$B$16&lt;&gt;"",0,IF(AND((COLUMN()-1)&gt;='CUSTOS VARIÁVEIS'!$E$18,(COLUMN()-1)&lt;='CUSTOS VARIÁVEIS'!$F$18),'CUSTOS VARIÁVEIS'!$L$18,0))</f>
        <v>3.4615387278106717</v>
      </c>
      <c r="D49" s="16">
        <f>IF('CUSTOS VARIÁVEIS'!$B$16&lt;&gt;"",0,IF(AND((COLUMN()-1)&gt;='CUSTOS VARIÁVEIS'!$E$18,(COLUMN()-1)&lt;='CUSTOS VARIÁVEIS'!$F$18),'CUSTOS VARIÁVEIS'!$L$18,0))</f>
        <v>3.4615387278106717</v>
      </c>
      <c r="E49" s="16">
        <f>IF('CUSTOS VARIÁVEIS'!$B$16&lt;&gt;"",0,IF(AND((COLUMN()-1)&gt;='CUSTOS VARIÁVEIS'!$E$18,(COLUMN()-1)&lt;='CUSTOS VARIÁVEIS'!$F$18),'CUSTOS VARIÁVEIS'!$L$18,0))</f>
        <v>3.4615387278106717</v>
      </c>
      <c r="F49" s="16">
        <f>IF('CUSTOS VARIÁVEIS'!$B$16&lt;&gt;"",0,IF(AND((COLUMN()-1)&gt;='CUSTOS VARIÁVEIS'!$E$18,(COLUMN()-1)&lt;='CUSTOS VARIÁVEIS'!$F$18),'CUSTOS VARIÁVEIS'!$L$18,0))</f>
        <v>3.4615387278106717</v>
      </c>
      <c r="G49" s="16">
        <f>IF('CUSTOS VARIÁVEIS'!$B$16&lt;&gt;"",0,IF(AND((COLUMN()-1)&gt;='CUSTOS VARIÁVEIS'!$E$18,(COLUMN()-1)&lt;='CUSTOS VARIÁVEIS'!$F$18),'CUSTOS VARIÁVEIS'!$L$18,0))</f>
        <v>3.4615387278106717</v>
      </c>
      <c r="H49" s="16">
        <f>IF('CUSTOS VARIÁVEIS'!$B$16&lt;&gt;"",0,IF(AND((COLUMN()-1)&gt;='CUSTOS VARIÁVEIS'!$E$18,(COLUMN()-1)&lt;='CUSTOS VARIÁVEIS'!$F$18),'CUSTOS VARIÁVEIS'!$L$18,0))</f>
        <v>3.4615387278106717</v>
      </c>
      <c r="I49" s="16">
        <f>IF('CUSTOS VARIÁVEIS'!$B$16&lt;&gt;"",0,IF(AND((COLUMN()-1)&gt;='CUSTOS VARIÁVEIS'!$E$18,(COLUMN()-1)&lt;='CUSTOS VARIÁVEIS'!$F$18),'CUSTOS VARIÁVEIS'!$L$18,0))</f>
        <v>3.4615387278106717</v>
      </c>
      <c r="J49" s="16">
        <f>IF('CUSTOS VARIÁVEIS'!$B$16&lt;&gt;"",0,IF(AND((COLUMN()-1)&gt;='CUSTOS VARIÁVEIS'!$E$18,(COLUMN()-1)&lt;='CUSTOS VARIÁVEIS'!$F$18),'CUSTOS VARIÁVEIS'!$L$18,0))</f>
        <v>3.4615387278106717</v>
      </c>
      <c r="K49" s="16">
        <f>IF('CUSTOS VARIÁVEIS'!$B$16&lt;&gt;"",0,IF(AND((COLUMN()-1)&gt;='CUSTOS VARIÁVEIS'!$E$18,(COLUMN()-1)&lt;='CUSTOS VARIÁVEIS'!$F$18),'CUSTOS VARIÁVEIS'!$L$18,0))</f>
        <v>3.4615387278106717</v>
      </c>
      <c r="L49" s="16">
        <f>IF('CUSTOS VARIÁVEIS'!$B$16&lt;&gt;"",0,IF(AND((COLUMN()-1)&gt;='CUSTOS VARIÁVEIS'!$E$18,(COLUMN()-1)&lt;='CUSTOS VARIÁVEIS'!$F$18),'CUSTOS VARIÁVEIS'!$L$18,0))</f>
        <v>3.4615387278106717</v>
      </c>
      <c r="M49" s="16">
        <f>IF('CUSTOS VARIÁVEIS'!$B$16&lt;&gt;"",0,IF(AND((COLUMN()-1)&gt;='CUSTOS VARIÁVEIS'!$E$18,(COLUMN()-1)&lt;='CUSTOS VARIÁVEIS'!$F$18),'CUSTOS VARIÁVEIS'!$L$18,0))</f>
        <v>3.4615387278106717</v>
      </c>
      <c r="N49" s="16">
        <f>IF('CUSTOS VARIÁVEIS'!$B$16&lt;&gt;"",0,IF(AND((COLUMN()-1)&gt;='CUSTOS VARIÁVEIS'!$E$18,(COLUMN()-1)&lt;='CUSTOS VARIÁVEIS'!$F$18),'CUSTOS VARIÁVEIS'!$L$18,0))</f>
        <v>3.4615387278106717</v>
      </c>
      <c r="O49" s="16">
        <f>IF('CUSTOS VARIÁVEIS'!$B$16&lt;&gt;"",0,IF(AND((COLUMN()-1)&gt;='CUSTOS VARIÁVEIS'!$E$18,(COLUMN()-1)&lt;='CUSTOS VARIÁVEIS'!$F$18),'CUSTOS VARIÁVEIS'!$L$18,0))</f>
        <v>3.4615387278106717</v>
      </c>
      <c r="P49" s="16">
        <f>IF('CUSTOS VARIÁVEIS'!$B$16&lt;&gt;"",0,IF(AND((COLUMN()-1)&gt;='CUSTOS VARIÁVEIS'!$E$18,(COLUMN()-1)&lt;='CUSTOS VARIÁVEIS'!$F$18),'CUSTOS VARIÁVEIS'!$L$18,0))</f>
        <v>3.4615387278106717</v>
      </c>
      <c r="Q49" s="16">
        <f>IF('CUSTOS VARIÁVEIS'!$B$16&lt;&gt;"",0,IF(AND((COLUMN()-1)&gt;='CUSTOS VARIÁVEIS'!$E$18,(COLUMN()-1)&lt;='CUSTOS VARIÁVEIS'!$F$18),'CUSTOS VARIÁVEIS'!$L$18,0))</f>
        <v>3.4615387278106717</v>
      </c>
      <c r="R49" s="16">
        <f>IF('CUSTOS VARIÁVEIS'!$B$16&lt;&gt;"",0,IF(AND((COLUMN()-1)&gt;='CUSTOS VARIÁVEIS'!$E$18,(COLUMN()-1)&lt;='CUSTOS VARIÁVEIS'!$F$18),'CUSTOS VARIÁVEIS'!$L$18,0))</f>
        <v>3.4615387278106717</v>
      </c>
      <c r="S49" s="16">
        <f>IF('CUSTOS VARIÁVEIS'!$B$16&lt;&gt;"",0,IF(AND((COLUMN()-1)&gt;='CUSTOS VARIÁVEIS'!$E$18,(COLUMN()-1)&lt;='CUSTOS VARIÁVEIS'!$F$18),'CUSTOS VARIÁVEIS'!$L$18,0))</f>
        <v>3.4615387278106717</v>
      </c>
      <c r="T49" s="16">
        <f>IF('CUSTOS VARIÁVEIS'!$B$16&lt;&gt;"",0,IF(AND((COLUMN()-1)&gt;='CUSTOS VARIÁVEIS'!$E$18,(COLUMN()-1)&lt;='CUSTOS VARIÁVEIS'!$F$18),'CUSTOS VARIÁVEIS'!$L$18,0))</f>
        <v>3.4615387278106717</v>
      </c>
      <c r="U49" s="16">
        <f>IF('CUSTOS VARIÁVEIS'!$B$16&lt;&gt;"",0,IF(AND((COLUMN()-1)&gt;='CUSTOS VARIÁVEIS'!$E$18,(COLUMN()-1)&lt;='CUSTOS VARIÁVEIS'!$F$18),'CUSTOS VARIÁVEIS'!$L$18,0))</f>
        <v>3.4615387278106717</v>
      </c>
      <c r="V49" s="16">
        <f>IF('CUSTOS VARIÁVEIS'!$B$16&lt;&gt;"",0,IF(AND((COLUMN()-1)&gt;='CUSTOS VARIÁVEIS'!$E$18,(COLUMN()-1)&lt;='CUSTOS VARIÁVEIS'!$F$18),'CUSTOS VARIÁVEIS'!$L$18,0))</f>
        <v>3.4615387278106717</v>
      </c>
      <c r="W49" s="16">
        <f>IF('CUSTOS VARIÁVEIS'!$B$16&lt;&gt;"",0,IF(AND((COLUMN()-1)&gt;='CUSTOS VARIÁVEIS'!$E$18,(COLUMN()-1)&lt;='CUSTOS VARIÁVEIS'!$F$18),'CUSTOS VARIÁVEIS'!$L$18,0))</f>
        <v>3.4615387278106717</v>
      </c>
      <c r="X49" s="16">
        <f>IF('CUSTOS VARIÁVEIS'!$B$16&lt;&gt;"",0,IF(AND((COLUMN()-1)&gt;='CUSTOS VARIÁVEIS'!$E$18,(COLUMN()-1)&lt;='CUSTOS VARIÁVEIS'!$F$18),'CUSTOS VARIÁVEIS'!$L$18,0))</f>
        <v>3.4615387278106717</v>
      </c>
      <c r="Y49" s="16">
        <f>IF('CUSTOS VARIÁVEIS'!$B$16&lt;&gt;"",0,IF(AND((COLUMN()-1)&gt;='CUSTOS VARIÁVEIS'!$E$18,(COLUMN()-1)&lt;='CUSTOS VARIÁVEIS'!$F$18),'CUSTOS VARIÁVEIS'!$L$18,0))</f>
        <v>3.4615387278106717</v>
      </c>
      <c r="Z49" s="16">
        <f>IF('CUSTOS VARIÁVEIS'!$B$16&lt;&gt;"",0,IF(AND((COLUMN()-1)&gt;='CUSTOS VARIÁVEIS'!$E$18,(COLUMN()-1)&lt;='CUSTOS VARIÁVEIS'!$F$18),'CUSTOS VARIÁVEIS'!$L$18,0))</f>
        <v>3.4615387278106717</v>
      </c>
      <c r="AA49" s="16">
        <f>IF('CUSTOS VARIÁVEIS'!$B$16&lt;&gt;"",0,IF(AND((COLUMN()-1)&gt;='CUSTOS VARIÁVEIS'!$E$18,(COLUMN()-1)&lt;='CUSTOS VARIÁVEIS'!$F$18),'CUSTOS VARIÁVEIS'!$L$18,0))</f>
        <v>3.4615387278106717</v>
      </c>
      <c r="AB49" s="16">
        <f>IF('CUSTOS VARIÁVEIS'!$B$16&lt;&gt;"",0,IF(AND((COLUMN()-1)&gt;='CUSTOS VARIÁVEIS'!$E$18,(COLUMN()-1)&lt;='CUSTOS VARIÁVEIS'!$F$18),'CUSTOS VARIÁVEIS'!$L$18,0))</f>
        <v>3.4615387278106717</v>
      </c>
      <c r="AC49" s="16">
        <f>IF('CUSTOS VARIÁVEIS'!$B$16&lt;&gt;"",0,IF(AND((COLUMN()-1)&gt;='CUSTOS VARIÁVEIS'!$E$18,(COLUMN()-1)&lt;='CUSTOS VARIÁVEIS'!$F$18),'CUSTOS VARIÁVEIS'!$L$18,0))</f>
        <v>3.4615387278106717</v>
      </c>
      <c r="AD49" s="16">
        <f>IF('CUSTOS VARIÁVEIS'!$B$16&lt;&gt;"",0,IF(AND((COLUMN()-1)&gt;='CUSTOS VARIÁVEIS'!$E$18,(COLUMN()-1)&lt;='CUSTOS VARIÁVEIS'!$F$18),'CUSTOS VARIÁVEIS'!$L$18,0))</f>
        <v>3.4615387278106717</v>
      </c>
      <c r="AE49" s="16">
        <f>IF('CUSTOS VARIÁVEIS'!$B$16&lt;&gt;"",0,IF(AND((COLUMN()-1)&gt;='CUSTOS VARIÁVEIS'!$E$18,(COLUMN()-1)&lt;='CUSTOS VARIÁVEIS'!$F$18),'CUSTOS VARIÁVEIS'!$L$18,0))</f>
        <v>3.4615387278106717</v>
      </c>
      <c r="AF49" s="16">
        <f>IF('CUSTOS VARIÁVEIS'!$B$16&lt;&gt;"",0,IF(AND((COLUMN()-1)&gt;='CUSTOS VARIÁVEIS'!$E$18,(COLUMN()-1)&lt;='CUSTOS VARIÁVEIS'!$F$18),'CUSTOS VARIÁVEIS'!$L$18,0))</f>
        <v>3.4615387278106717</v>
      </c>
      <c r="AG49" s="16">
        <f>IF('CUSTOS VARIÁVEIS'!$B$16&lt;&gt;"",0,IF(AND((COLUMN()-1)&gt;='CUSTOS VARIÁVEIS'!$E$18,(COLUMN()-1)&lt;='CUSTOS VARIÁVEIS'!$F$18),'CUSTOS VARIÁVEIS'!$L$18,0))</f>
        <v>3.4615387278106717</v>
      </c>
      <c r="AH49" s="16">
        <f>IF('CUSTOS VARIÁVEIS'!$B$16&lt;&gt;"",0,IF(AND((COLUMN()-1)&gt;='CUSTOS VARIÁVEIS'!$E$18,(COLUMN()-1)&lt;='CUSTOS VARIÁVEIS'!$F$18),'CUSTOS VARIÁVEIS'!$L$18,0))</f>
        <v>3.4615387278106717</v>
      </c>
      <c r="AI49" s="16">
        <f>IF('CUSTOS VARIÁVEIS'!$B$16&lt;&gt;"",0,IF(AND((COLUMN()-1)&gt;='CUSTOS VARIÁVEIS'!$E$18,(COLUMN()-1)&lt;='CUSTOS VARIÁVEIS'!$F$18),'CUSTOS VARIÁVEIS'!$L$18,0))</f>
        <v>3.4615387278106717</v>
      </c>
      <c r="AJ49" s="16">
        <f>IF('CUSTOS VARIÁVEIS'!$B$16&lt;&gt;"",0,IF(AND((COLUMN()-1)&gt;='CUSTOS VARIÁVEIS'!$E$18,(COLUMN()-1)&lt;='CUSTOS VARIÁVEIS'!$F$18),'CUSTOS VARIÁVEIS'!$L$18,0))</f>
        <v>3.4615387278106717</v>
      </c>
      <c r="AK49" s="16">
        <f>IF('CUSTOS VARIÁVEIS'!$B$16&lt;&gt;"",0,IF(AND((COLUMN()-1)&gt;='CUSTOS VARIÁVEIS'!$E$18,(COLUMN()-1)&lt;='CUSTOS VARIÁVEIS'!$F$18),'CUSTOS VARIÁVEIS'!$L$18,0))</f>
        <v>3.4615387278106717</v>
      </c>
      <c r="AL49" s="16">
        <f>IF('CUSTOS VARIÁVEIS'!$B$16&lt;&gt;"",0,IF(AND((COLUMN()-1)&gt;='CUSTOS VARIÁVEIS'!$E$18,(COLUMN()-1)&lt;='CUSTOS VARIÁVEIS'!$F$18),'CUSTOS VARIÁVEIS'!$L$18,0))</f>
        <v>3.4615387278106717</v>
      </c>
      <c r="AM49" s="16">
        <f>IF('CUSTOS VARIÁVEIS'!$B$16&lt;&gt;"",0,IF(AND((COLUMN()-1)&gt;='CUSTOS VARIÁVEIS'!$E$18,(COLUMN()-1)&lt;='CUSTOS VARIÁVEIS'!$F$18),'CUSTOS VARIÁVEIS'!$L$18,0))</f>
        <v>3.4615387278106717</v>
      </c>
      <c r="AN49" s="16">
        <f>IF('CUSTOS VARIÁVEIS'!$B$16&lt;&gt;"",0,IF(AND((COLUMN()-1)&gt;='CUSTOS VARIÁVEIS'!$E$18,(COLUMN()-1)&lt;='CUSTOS VARIÁVEIS'!$F$18),'CUSTOS VARIÁVEIS'!$L$18,0))</f>
        <v>3.4615387278106717</v>
      </c>
      <c r="AO49" s="16">
        <f>IF('CUSTOS VARIÁVEIS'!$B$16&lt;&gt;"",0,IF(AND((COLUMN()-1)&gt;='CUSTOS VARIÁVEIS'!$E$18,(COLUMN()-1)&lt;='CUSTOS VARIÁVEIS'!$F$18),'CUSTOS VARIÁVEIS'!$L$18,0))</f>
        <v>3.4615387278106717</v>
      </c>
      <c r="AP49" s="16">
        <f>IF('CUSTOS VARIÁVEIS'!$B$16&lt;&gt;"",0,IF(AND((COLUMN()-1)&gt;='CUSTOS VARIÁVEIS'!$E$18,(COLUMN()-1)&lt;='CUSTOS VARIÁVEIS'!$F$18),'CUSTOS VARIÁVEIS'!$L$18,0))</f>
        <v>3.4615387278106717</v>
      </c>
      <c r="AQ49" s="16">
        <f>IF('CUSTOS VARIÁVEIS'!$B$16&lt;&gt;"",0,IF(AND((COLUMN()-1)&gt;='CUSTOS VARIÁVEIS'!$E$18,(COLUMN()-1)&lt;='CUSTOS VARIÁVEIS'!$F$18),'CUSTOS VARIÁVEIS'!$L$18,0))</f>
        <v>3.4615387278106717</v>
      </c>
      <c r="AR49" s="16">
        <f>IF('CUSTOS VARIÁVEIS'!$B$16&lt;&gt;"",0,IF(AND((COLUMN()-1)&gt;='CUSTOS VARIÁVEIS'!$E$18,(COLUMN()-1)&lt;='CUSTOS VARIÁVEIS'!$F$18),'CUSTOS VARIÁVEIS'!$L$18,0))</f>
        <v>3.4615387278106717</v>
      </c>
      <c r="AS49" s="16">
        <f>IF('CUSTOS VARIÁVEIS'!$B$16&lt;&gt;"",0,IF(AND((COLUMN()-1)&gt;='CUSTOS VARIÁVEIS'!$E$18,(COLUMN()-1)&lt;='CUSTOS VARIÁVEIS'!$F$18),'CUSTOS VARIÁVEIS'!$L$18,0))</f>
        <v>3.4615387278106717</v>
      </c>
      <c r="AT49" s="16">
        <f>IF('CUSTOS VARIÁVEIS'!$B$16&lt;&gt;"",0,IF(AND((COLUMN()-1)&gt;='CUSTOS VARIÁVEIS'!$E$18,(COLUMN()-1)&lt;='CUSTOS VARIÁVEIS'!$F$18),'CUSTOS VARIÁVEIS'!$L$18,0))</f>
        <v>3.4615387278106717</v>
      </c>
      <c r="AU49" s="16">
        <f>IF('CUSTOS VARIÁVEIS'!$B$16&lt;&gt;"",0,IF(AND((COLUMN()-1)&gt;='CUSTOS VARIÁVEIS'!$E$18,(COLUMN()-1)&lt;='CUSTOS VARIÁVEIS'!$F$18),'CUSTOS VARIÁVEIS'!$L$18,0))</f>
        <v>3.4615387278106717</v>
      </c>
      <c r="AV49" s="16">
        <f>IF('CUSTOS VARIÁVEIS'!$B$16&lt;&gt;"",0,IF(AND((COLUMN()-1)&gt;='CUSTOS VARIÁVEIS'!$E$18,(COLUMN()-1)&lt;='CUSTOS VARIÁVEIS'!$F$18),'CUSTOS VARIÁVEIS'!$L$18,0))</f>
        <v>3.4615387278106717</v>
      </c>
      <c r="AW49" s="16">
        <f>IF('CUSTOS VARIÁVEIS'!$B$16&lt;&gt;"",0,IF(AND((COLUMN()-1)&gt;='CUSTOS VARIÁVEIS'!$E$18,(COLUMN()-1)&lt;='CUSTOS VARIÁVEIS'!$F$18),'CUSTOS VARIÁVEIS'!$L$18,0))</f>
        <v>3.4615387278106717</v>
      </c>
      <c r="AX49" s="16">
        <f>IF('CUSTOS VARIÁVEIS'!$B$16&lt;&gt;"",0,IF(AND((COLUMN()-1)&gt;='CUSTOS VARIÁVEIS'!$E$18,(COLUMN()-1)&lt;='CUSTOS VARIÁVEIS'!$F$18),'CUSTOS VARIÁVEIS'!$L$18,0))</f>
        <v>3.4615387278106717</v>
      </c>
      <c r="AY49" s="16">
        <f>IF('CUSTOS VARIÁVEIS'!$B$16&lt;&gt;"",0,IF(AND((COLUMN()-1)&gt;='CUSTOS VARIÁVEIS'!$E$18,(COLUMN()-1)&lt;='CUSTOS VARIÁVEIS'!$F$18),'CUSTOS VARIÁVEIS'!$L$18,0))</f>
        <v>3.4615387278106717</v>
      </c>
      <c r="AZ49" s="16">
        <f>IF('CUSTOS VARIÁVEIS'!$B$16&lt;&gt;"",0,IF(AND((COLUMN()-1)&gt;='CUSTOS VARIÁVEIS'!$E$18,(COLUMN()-1)&lt;='CUSTOS VARIÁVEIS'!$F$18),'CUSTOS VARIÁVEIS'!$L$18,0))</f>
        <v>3.4615387278106717</v>
      </c>
      <c r="BA49" s="16">
        <f>IF('CUSTOS VARIÁVEIS'!$B$16&lt;&gt;"",0,IF(AND((COLUMN()-1)&gt;='CUSTOS VARIÁVEIS'!$E$18,(COLUMN()-1)&lt;='CUSTOS VARIÁVEIS'!$F$18),'CUSTOS VARIÁVEIS'!$L$18,0))</f>
        <v>3.4615387278106717</v>
      </c>
    </row>
    <row r="50" spans="1:53" x14ac:dyDescent="0.35">
      <c r="A50" s="50" t="s">
        <v>415</v>
      </c>
      <c r="B50" s="67" t="str">
        <f>IF(AND((COLUMN()-1)&gt;='CUSTOS VARIÁVEIS'!$E$19,(COLUMN()-1)&lt;='CUSTOS VARIÁVEIS'!$F$19),'CUSTOS VARIÁVEIS'!$L$19,0)</f>
        <v/>
      </c>
      <c r="C50" s="67" t="str">
        <f>IF(AND((COLUMN()-1)&gt;='CUSTOS VARIÁVEIS'!$E$19,(COLUMN()-1)&lt;='CUSTOS VARIÁVEIS'!$F$19),'CUSTOS VARIÁVEIS'!$L$19,0)</f>
        <v/>
      </c>
      <c r="D50" s="67" t="str">
        <f>IF(AND((COLUMN()-1)&gt;='CUSTOS VARIÁVEIS'!$E$19,(COLUMN()-1)&lt;='CUSTOS VARIÁVEIS'!$F$19),'CUSTOS VARIÁVEIS'!$L$19,0)</f>
        <v/>
      </c>
      <c r="E50" s="67" t="str">
        <f>IF(AND((COLUMN()-1)&gt;='CUSTOS VARIÁVEIS'!$E$19,(COLUMN()-1)&lt;='CUSTOS VARIÁVEIS'!$F$19),'CUSTOS VARIÁVEIS'!$L$19,0)</f>
        <v/>
      </c>
      <c r="F50" s="67" t="str">
        <f>IF(AND((COLUMN()-1)&gt;='CUSTOS VARIÁVEIS'!$E$19,(COLUMN()-1)&lt;='CUSTOS VARIÁVEIS'!$F$19),'CUSTOS VARIÁVEIS'!$L$19,0)</f>
        <v/>
      </c>
      <c r="G50" s="67" t="str">
        <f>IF(AND((COLUMN()-1)&gt;='CUSTOS VARIÁVEIS'!$E$19,(COLUMN()-1)&lt;='CUSTOS VARIÁVEIS'!$F$19),'CUSTOS VARIÁVEIS'!$L$19,0)</f>
        <v/>
      </c>
      <c r="H50" s="67" t="str">
        <f>IF(AND((COLUMN()-1)&gt;='CUSTOS VARIÁVEIS'!$E$19,(COLUMN()-1)&lt;='CUSTOS VARIÁVEIS'!$F$19),'CUSTOS VARIÁVEIS'!$L$19,0)</f>
        <v/>
      </c>
      <c r="I50" s="67" t="str">
        <f>IF(AND((COLUMN()-1)&gt;='CUSTOS VARIÁVEIS'!$E$19,(COLUMN()-1)&lt;='CUSTOS VARIÁVEIS'!$F$19),'CUSTOS VARIÁVEIS'!$L$19,0)</f>
        <v/>
      </c>
      <c r="J50" s="67" t="str">
        <f>IF(AND((COLUMN()-1)&gt;='CUSTOS VARIÁVEIS'!$E$19,(COLUMN()-1)&lt;='CUSTOS VARIÁVEIS'!$F$19),'CUSTOS VARIÁVEIS'!$L$19,0)</f>
        <v/>
      </c>
      <c r="K50" s="67" t="str">
        <f>IF(AND((COLUMN()-1)&gt;='CUSTOS VARIÁVEIS'!$E$19,(COLUMN()-1)&lt;='CUSTOS VARIÁVEIS'!$F$19),'CUSTOS VARIÁVEIS'!$L$19,0)</f>
        <v/>
      </c>
      <c r="L50" s="67" t="str">
        <f>IF(AND((COLUMN()-1)&gt;='CUSTOS VARIÁVEIS'!$E$19,(COLUMN()-1)&lt;='CUSTOS VARIÁVEIS'!$F$19),'CUSTOS VARIÁVEIS'!$L$19,0)</f>
        <v/>
      </c>
      <c r="M50" s="67" t="str">
        <f>IF(AND((COLUMN()-1)&gt;='CUSTOS VARIÁVEIS'!$E$19,(COLUMN()-1)&lt;='CUSTOS VARIÁVEIS'!$F$19),'CUSTOS VARIÁVEIS'!$L$19,0)</f>
        <v/>
      </c>
      <c r="N50" s="67" t="str">
        <f>IF(AND((COLUMN()-1)&gt;='CUSTOS VARIÁVEIS'!$E$19,(COLUMN()-1)&lt;='CUSTOS VARIÁVEIS'!$F$19),'CUSTOS VARIÁVEIS'!$L$19,0)</f>
        <v/>
      </c>
      <c r="O50" s="67" t="str">
        <f>IF(AND((COLUMN()-1)&gt;='CUSTOS VARIÁVEIS'!$E$19,(COLUMN()-1)&lt;='CUSTOS VARIÁVEIS'!$F$19),'CUSTOS VARIÁVEIS'!$L$19,0)</f>
        <v/>
      </c>
      <c r="P50" s="67" t="str">
        <f>IF(AND((COLUMN()-1)&gt;='CUSTOS VARIÁVEIS'!$E$19,(COLUMN()-1)&lt;='CUSTOS VARIÁVEIS'!$F$19),'CUSTOS VARIÁVEIS'!$L$19,0)</f>
        <v/>
      </c>
      <c r="Q50" s="67" t="str">
        <f>IF(AND((COLUMN()-1)&gt;='CUSTOS VARIÁVEIS'!$E$19,(COLUMN()-1)&lt;='CUSTOS VARIÁVEIS'!$F$19),'CUSTOS VARIÁVEIS'!$L$19,0)</f>
        <v/>
      </c>
      <c r="R50" s="67" t="str">
        <f>IF(AND((COLUMN()-1)&gt;='CUSTOS VARIÁVEIS'!$E$19,(COLUMN()-1)&lt;='CUSTOS VARIÁVEIS'!$F$19),'CUSTOS VARIÁVEIS'!$L$19,0)</f>
        <v/>
      </c>
      <c r="S50" s="67" t="str">
        <f>IF(AND((COLUMN()-1)&gt;='CUSTOS VARIÁVEIS'!$E$19,(COLUMN()-1)&lt;='CUSTOS VARIÁVEIS'!$F$19),'CUSTOS VARIÁVEIS'!$L$19,0)</f>
        <v/>
      </c>
      <c r="T50" s="67" t="str">
        <f>IF(AND((COLUMN()-1)&gt;='CUSTOS VARIÁVEIS'!$E$19,(COLUMN()-1)&lt;='CUSTOS VARIÁVEIS'!$F$19),'CUSTOS VARIÁVEIS'!$L$19,0)</f>
        <v/>
      </c>
      <c r="U50" s="67" t="str">
        <f>IF(AND((COLUMN()-1)&gt;='CUSTOS VARIÁVEIS'!$E$19,(COLUMN()-1)&lt;='CUSTOS VARIÁVEIS'!$F$19),'CUSTOS VARIÁVEIS'!$L$19,0)</f>
        <v/>
      </c>
      <c r="V50" s="67" t="str">
        <f>IF(AND((COLUMN()-1)&gt;='CUSTOS VARIÁVEIS'!$E$19,(COLUMN()-1)&lt;='CUSTOS VARIÁVEIS'!$F$19),'CUSTOS VARIÁVEIS'!$L$19,0)</f>
        <v/>
      </c>
      <c r="W50" s="67" t="str">
        <f>IF(AND((COLUMN()-1)&gt;='CUSTOS VARIÁVEIS'!$E$19,(COLUMN()-1)&lt;='CUSTOS VARIÁVEIS'!$F$19),'CUSTOS VARIÁVEIS'!$L$19,0)</f>
        <v/>
      </c>
      <c r="X50" s="67" t="str">
        <f>IF(AND((COLUMN()-1)&gt;='CUSTOS VARIÁVEIS'!$E$19,(COLUMN()-1)&lt;='CUSTOS VARIÁVEIS'!$F$19),'CUSTOS VARIÁVEIS'!$L$19,0)</f>
        <v/>
      </c>
      <c r="Y50" s="67" t="str">
        <f>IF(AND((COLUMN()-1)&gt;='CUSTOS VARIÁVEIS'!$E$19,(COLUMN()-1)&lt;='CUSTOS VARIÁVEIS'!$F$19),'CUSTOS VARIÁVEIS'!$L$19,0)</f>
        <v/>
      </c>
      <c r="Z50" s="67" t="str">
        <f>IF(AND((COLUMN()-1)&gt;='CUSTOS VARIÁVEIS'!$E$19,(COLUMN()-1)&lt;='CUSTOS VARIÁVEIS'!$F$19),'CUSTOS VARIÁVEIS'!$L$19,0)</f>
        <v/>
      </c>
      <c r="AA50" s="67" t="str">
        <f>IF(AND((COLUMN()-1)&gt;='CUSTOS VARIÁVEIS'!$E$19,(COLUMN()-1)&lt;='CUSTOS VARIÁVEIS'!$F$19),'CUSTOS VARIÁVEIS'!$L$19,0)</f>
        <v/>
      </c>
      <c r="AB50" s="67" t="str">
        <f>IF(AND((COLUMN()-1)&gt;='CUSTOS VARIÁVEIS'!$E$19,(COLUMN()-1)&lt;='CUSTOS VARIÁVEIS'!$F$19),'CUSTOS VARIÁVEIS'!$L$19,0)</f>
        <v/>
      </c>
      <c r="AC50" s="67" t="str">
        <f>IF(AND((COLUMN()-1)&gt;='CUSTOS VARIÁVEIS'!$E$19,(COLUMN()-1)&lt;='CUSTOS VARIÁVEIS'!$F$19),'CUSTOS VARIÁVEIS'!$L$19,0)</f>
        <v/>
      </c>
      <c r="AD50" s="67" t="str">
        <f>IF(AND((COLUMN()-1)&gt;='CUSTOS VARIÁVEIS'!$E$19,(COLUMN()-1)&lt;='CUSTOS VARIÁVEIS'!$F$19),'CUSTOS VARIÁVEIS'!$L$19,0)</f>
        <v/>
      </c>
      <c r="AE50" s="67" t="str">
        <f>IF(AND((COLUMN()-1)&gt;='CUSTOS VARIÁVEIS'!$E$19,(COLUMN()-1)&lt;='CUSTOS VARIÁVEIS'!$F$19),'CUSTOS VARIÁVEIS'!$L$19,0)</f>
        <v/>
      </c>
      <c r="AF50" s="67" t="str">
        <f>IF(AND((COLUMN()-1)&gt;='CUSTOS VARIÁVEIS'!$E$19,(COLUMN()-1)&lt;='CUSTOS VARIÁVEIS'!$F$19),'CUSTOS VARIÁVEIS'!$L$19,0)</f>
        <v/>
      </c>
      <c r="AG50" s="67" t="str">
        <f>IF(AND((COLUMN()-1)&gt;='CUSTOS VARIÁVEIS'!$E$19,(COLUMN()-1)&lt;='CUSTOS VARIÁVEIS'!$F$19),'CUSTOS VARIÁVEIS'!$L$19,0)</f>
        <v/>
      </c>
      <c r="AH50" s="67" t="str">
        <f>IF(AND((COLUMN()-1)&gt;='CUSTOS VARIÁVEIS'!$E$19,(COLUMN()-1)&lt;='CUSTOS VARIÁVEIS'!$F$19),'CUSTOS VARIÁVEIS'!$L$19,0)</f>
        <v/>
      </c>
      <c r="AI50" s="67" t="str">
        <f>IF(AND((COLUMN()-1)&gt;='CUSTOS VARIÁVEIS'!$E$19,(COLUMN()-1)&lt;='CUSTOS VARIÁVEIS'!$F$19),'CUSTOS VARIÁVEIS'!$L$19,0)</f>
        <v/>
      </c>
      <c r="AJ50" s="67" t="str">
        <f>IF(AND((COLUMN()-1)&gt;='CUSTOS VARIÁVEIS'!$E$19,(COLUMN()-1)&lt;='CUSTOS VARIÁVEIS'!$F$19),'CUSTOS VARIÁVEIS'!$L$19,0)</f>
        <v/>
      </c>
      <c r="AK50" s="67" t="str">
        <f>IF(AND((COLUMN()-1)&gt;='CUSTOS VARIÁVEIS'!$E$19,(COLUMN()-1)&lt;='CUSTOS VARIÁVEIS'!$F$19),'CUSTOS VARIÁVEIS'!$L$19,0)</f>
        <v/>
      </c>
      <c r="AL50" s="67" t="str">
        <f>IF(AND((COLUMN()-1)&gt;='CUSTOS VARIÁVEIS'!$E$19,(COLUMN()-1)&lt;='CUSTOS VARIÁVEIS'!$F$19),'CUSTOS VARIÁVEIS'!$L$19,0)</f>
        <v/>
      </c>
      <c r="AM50" s="67" t="str">
        <f>IF(AND((COLUMN()-1)&gt;='CUSTOS VARIÁVEIS'!$E$19,(COLUMN()-1)&lt;='CUSTOS VARIÁVEIS'!$F$19),'CUSTOS VARIÁVEIS'!$L$19,0)</f>
        <v/>
      </c>
      <c r="AN50" s="67" t="str">
        <f>IF(AND((COLUMN()-1)&gt;='CUSTOS VARIÁVEIS'!$E$19,(COLUMN()-1)&lt;='CUSTOS VARIÁVEIS'!$F$19),'CUSTOS VARIÁVEIS'!$L$19,0)</f>
        <v/>
      </c>
      <c r="AO50" s="67" t="str">
        <f>IF(AND((COLUMN()-1)&gt;='CUSTOS VARIÁVEIS'!$E$19,(COLUMN()-1)&lt;='CUSTOS VARIÁVEIS'!$F$19),'CUSTOS VARIÁVEIS'!$L$19,0)</f>
        <v/>
      </c>
      <c r="AP50" s="67" t="str">
        <f>IF(AND((COLUMN()-1)&gt;='CUSTOS VARIÁVEIS'!$E$19,(COLUMN()-1)&lt;='CUSTOS VARIÁVEIS'!$F$19),'CUSTOS VARIÁVEIS'!$L$19,0)</f>
        <v/>
      </c>
      <c r="AQ50" s="67" t="str">
        <f>IF(AND((COLUMN()-1)&gt;='CUSTOS VARIÁVEIS'!$E$19,(COLUMN()-1)&lt;='CUSTOS VARIÁVEIS'!$F$19),'CUSTOS VARIÁVEIS'!$L$19,0)</f>
        <v/>
      </c>
      <c r="AR50" s="67" t="str">
        <f>IF(AND((COLUMN()-1)&gt;='CUSTOS VARIÁVEIS'!$E$19,(COLUMN()-1)&lt;='CUSTOS VARIÁVEIS'!$F$19),'CUSTOS VARIÁVEIS'!$L$19,0)</f>
        <v/>
      </c>
      <c r="AS50" s="67" t="str">
        <f>IF(AND((COLUMN()-1)&gt;='CUSTOS VARIÁVEIS'!$E$19,(COLUMN()-1)&lt;='CUSTOS VARIÁVEIS'!$F$19),'CUSTOS VARIÁVEIS'!$L$19,0)</f>
        <v/>
      </c>
      <c r="AT50" s="67" t="str">
        <f>IF(AND((COLUMN()-1)&gt;='CUSTOS VARIÁVEIS'!$E$19,(COLUMN()-1)&lt;='CUSTOS VARIÁVEIS'!$F$19),'CUSTOS VARIÁVEIS'!$L$19,0)</f>
        <v/>
      </c>
      <c r="AU50" s="67" t="str">
        <f>IF(AND((COLUMN()-1)&gt;='CUSTOS VARIÁVEIS'!$E$19,(COLUMN()-1)&lt;='CUSTOS VARIÁVEIS'!$F$19),'CUSTOS VARIÁVEIS'!$L$19,0)</f>
        <v/>
      </c>
      <c r="AV50" s="67" t="str">
        <f>IF(AND((COLUMN()-1)&gt;='CUSTOS VARIÁVEIS'!$E$19,(COLUMN()-1)&lt;='CUSTOS VARIÁVEIS'!$F$19),'CUSTOS VARIÁVEIS'!$L$19,0)</f>
        <v/>
      </c>
      <c r="AW50" s="67" t="str">
        <f>IF(AND((COLUMN()-1)&gt;='CUSTOS VARIÁVEIS'!$E$19,(COLUMN()-1)&lt;='CUSTOS VARIÁVEIS'!$F$19),'CUSTOS VARIÁVEIS'!$L$19,0)</f>
        <v/>
      </c>
      <c r="AX50" s="67" t="str">
        <f>IF(AND((COLUMN()-1)&gt;='CUSTOS VARIÁVEIS'!$E$19,(COLUMN()-1)&lt;='CUSTOS VARIÁVEIS'!$F$19),'CUSTOS VARIÁVEIS'!$L$19,0)</f>
        <v/>
      </c>
      <c r="AY50" s="67" t="str">
        <f>IF(AND((COLUMN()-1)&gt;='CUSTOS VARIÁVEIS'!$E$19,(COLUMN()-1)&lt;='CUSTOS VARIÁVEIS'!$F$19),'CUSTOS VARIÁVEIS'!$L$19,0)</f>
        <v/>
      </c>
      <c r="AZ50" s="67" t="str">
        <f>IF(AND((COLUMN()-1)&gt;='CUSTOS VARIÁVEIS'!$E$19,(COLUMN()-1)&lt;='CUSTOS VARIÁVEIS'!$F$19),'CUSTOS VARIÁVEIS'!$L$19,0)</f>
        <v/>
      </c>
      <c r="BA50" s="67" t="str">
        <f>IF(AND((COLUMN()-1)&gt;='CUSTOS VARIÁVEIS'!$E$19,(COLUMN()-1)&lt;='CUSTOS VARIÁVEIS'!$F$19),'CUSTOS VARIÁVEIS'!$L$19,0)</f>
        <v/>
      </c>
    </row>
    <row r="51" spans="1:53" x14ac:dyDescent="0.35">
      <c r="A51" s="38" t="s">
        <v>205</v>
      </c>
      <c r="B51" s="16">
        <f>IF('CUSTOS VARIÁVEIS'!$B$19&lt;&gt;"",0,IF(AND((COLUMN()-1)&gt;='CUSTOS VARIÁVEIS'!$E$20,(COLUMN()-1)&lt;='CUSTOS VARIÁVEIS'!$F$20),'CUSTOS VARIÁVEIS'!$L$20,0))</f>
        <v>0</v>
      </c>
      <c r="C51" s="16">
        <f>IF('CUSTOS VARIÁVEIS'!$B$19&lt;&gt;"",0,IF(AND((COLUMN()-1)&gt;='CUSTOS VARIÁVEIS'!$E$20,(COLUMN()-1)&lt;='CUSTOS VARIÁVEIS'!$F$20),'CUSTOS VARIÁVEIS'!$L$20,0))</f>
        <v>0</v>
      </c>
      <c r="D51" s="16">
        <f>IF('CUSTOS VARIÁVEIS'!$B$19&lt;&gt;"",0,IF(AND((COLUMN()-1)&gt;='CUSTOS VARIÁVEIS'!$E$20,(COLUMN()-1)&lt;='CUSTOS VARIÁVEIS'!$F$20),'CUSTOS VARIÁVEIS'!$L$20,0))</f>
        <v>0</v>
      </c>
      <c r="E51" s="16">
        <f>IF('CUSTOS VARIÁVEIS'!$B$19&lt;&gt;"",0,IF(AND((COLUMN()-1)&gt;='CUSTOS VARIÁVEIS'!$E$20,(COLUMN()-1)&lt;='CUSTOS VARIÁVEIS'!$F$20),'CUSTOS VARIÁVEIS'!$L$20,0))</f>
        <v>0</v>
      </c>
      <c r="F51" s="16">
        <f>IF('CUSTOS VARIÁVEIS'!$B$19&lt;&gt;"",0,IF(AND((COLUMN()-1)&gt;='CUSTOS VARIÁVEIS'!$E$20,(COLUMN()-1)&lt;='CUSTOS VARIÁVEIS'!$F$20),'CUSTOS VARIÁVEIS'!$L$20,0))</f>
        <v>0</v>
      </c>
      <c r="G51" s="16">
        <f>IF('CUSTOS VARIÁVEIS'!$B$19&lt;&gt;"",0,IF(AND((COLUMN()-1)&gt;='CUSTOS VARIÁVEIS'!$E$20,(COLUMN()-1)&lt;='CUSTOS VARIÁVEIS'!$F$20),'CUSTOS VARIÁVEIS'!$L$20,0))</f>
        <v>0</v>
      </c>
      <c r="H51" s="16">
        <f>IF('CUSTOS VARIÁVEIS'!$B$19&lt;&gt;"",0,IF(AND((COLUMN()-1)&gt;='CUSTOS VARIÁVEIS'!$E$20,(COLUMN()-1)&lt;='CUSTOS VARIÁVEIS'!$F$20),'CUSTOS VARIÁVEIS'!$L$20,0))</f>
        <v>0</v>
      </c>
      <c r="I51" s="16">
        <f>IF('CUSTOS VARIÁVEIS'!$B$19&lt;&gt;"",0,IF(AND((COLUMN()-1)&gt;='CUSTOS VARIÁVEIS'!$E$20,(COLUMN()-1)&lt;='CUSTOS VARIÁVEIS'!$F$20),'CUSTOS VARIÁVEIS'!$L$20,0))</f>
        <v>0</v>
      </c>
      <c r="J51" s="16">
        <f>IF('CUSTOS VARIÁVEIS'!$B$19&lt;&gt;"",0,IF(AND((COLUMN()-1)&gt;='CUSTOS VARIÁVEIS'!$E$20,(COLUMN()-1)&lt;='CUSTOS VARIÁVEIS'!$F$20),'CUSTOS VARIÁVEIS'!$L$20,0))</f>
        <v>0</v>
      </c>
      <c r="K51" s="16">
        <f>IF('CUSTOS VARIÁVEIS'!$B$19&lt;&gt;"",0,IF(AND((COLUMN()-1)&gt;='CUSTOS VARIÁVEIS'!$E$20,(COLUMN()-1)&lt;='CUSTOS VARIÁVEIS'!$F$20),'CUSTOS VARIÁVEIS'!$L$20,0))</f>
        <v>0</v>
      </c>
      <c r="L51" s="16">
        <f>IF('CUSTOS VARIÁVEIS'!$B$19&lt;&gt;"",0,IF(AND((COLUMN()-1)&gt;='CUSTOS VARIÁVEIS'!$E$20,(COLUMN()-1)&lt;='CUSTOS VARIÁVEIS'!$F$20),'CUSTOS VARIÁVEIS'!$L$20,0))</f>
        <v>0</v>
      </c>
      <c r="M51" s="16">
        <f>IF('CUSTOS VARIÁVEIS'!$B$19&lt;&gt;"",0,IF(AND((COLUMN()-1)&gt;='CUSTOS VARIÁVEIS'!$E$20,(COLUMN()-1)&lt;='CUSTOS VARIÁVEIS'!$F$20),'CUSTOS VARIÁVEIS'!$L$20,0))</f>
        <v>0</v>
      </c>
      <c r="N51" s="16">
        <f>IF('CUSTOS VARIÁVEIS'!$B$19&lt;&gt;"",0,IF(AND((COLUMN()-1)&gt;='CUSTOS VARIÁVEIS'!$E$20,(COLUMN()-1)&lt;='CUSTOS VARIÁVEIS'!$F$20),'CUSTOS VARIÁVEIS'!$L$20,0))</f>
        <v>0</v>
      </c>
      <c r="O51" s="16">
        <f>IF('CUSTOS VARIÁVEIS'!$B$19&lt;&gt;"",0,IF(AND((COLUMN()-1)&gt;='CUSTOS VARIÁVEIS'!$E$20,(COLUMN()-1)&lt;='CUSTOS VARIÁVEIS'!$F$20),'CUSTOS VARIÁVEIS'!$L$20,0))</f>
        <v>0</v>
      </c>
      <c r="P51" s="16">
        <f>IF('CUSTOS VARIÁVEIS'!$B$19&lt;&gt;"",0,IF(AND((COLUMN()-1)&gt;='CUSTOS VARIÁVEIS'!$E$20,(COLUMN()-1)&lt;='CUSTOS VARIÁVEIS'!$F$20),'CUSTOS VARIÁVEIS'!$L$20,0))</f>
        <v>0</v>
      </c>
      <c r="Q51" s="16">
        <f>IF('CUSTOS VARIÁVEIS'!$B$19&lt;&gt;"",0,IF(AND((COLUMN()-1)&gt;='CUSTOS VARIÁVEIS'!$E$20,(COLUMN()-1)&lt;='CUSTOS VARIÁVEIS'!$F$20),'CUSTOS VARIÁVEIS'!$L$20,0))</f>
        <v>0</v>
      </c>
      <c r="R51" s="16">
        <f>IF('CUSTOS VARIÁVEIS'!$B$19&lt;&gt;"",0,IF(AND((COLUMN()-1)&gt;='CUSTOS VARIÁVEIS'!$E$20,(COLUMN()-1)&lt;='CUSTOS VARIÁVEIS'!$F$20),'CUSTOS VARIÁVEIS'!$L$20,0))</f>
        <v>0</v>
      </c>
      <c r="S51" s="16">
        <f>IF('CUSTOS VARIÁVEIS'!$B$19&lt;&gt;"",0,IF(AND((COLUMN()-1)&gt;='CUSTOS VARIÁVEIS'!$E$20,(COLUMN()-1)&lt;='CUSTOS VARIÁVEIS'!$F$20),'CUSTOS VARIÁVEIS'!$L$20,0))</f>
        <v>0</v>
      </c>
      <c r="T51" s="16">
        <f>IF('CUSTOS VARIÁVEIS'!$B$19&lt;&gt;"",0,IF(AND((COLUMN()-1)&gt;='CUSTOS VARIÁVEIS'!$E$20,(COLUMN()-1)&lt;='CUSTOS VARIÁVEIS'!$F$20),'CUSTOS VARIÁVEIS'!$L$20,0))</f>
        <v>0</v>
      </c>
      <c r="U51" s="16">
        <f>IF('CUSTOS VARIÁVEIS'!$B$19&lt;&gt;"",0,IF(AND((COLUMN()-1)&gt;='CUSTOS VARIÁVEIS'!$E$20,(COLUMN()-1)&lt;='CUSTOS VARIÁVEIS'!$F$20),'CUSTOS VARIÁVEIS'!$L$20,0))</f>
        <v>0</v>
      </c>
      <c r="V51" s="16">
        <f>IF('CUSTOS VARIÁVEIS'!$B$19&lt;&gt;"",0,IF(AND((COLUMN()-1)&gt;='CUSTOS VARIÁVEIS'!$E$20,(COLUMN()-1)&lt;='CUSTOS VARIÁVEIS'!$F$20),'CUSTOS VARIÁVEIS'!$L$20,0))</f>
        <v>0</v>
      </c>
      <c r="W51" s="16">
        <f>IF('CUSTOS VARIÁVEIS'!$B$19&lt;&gt;"",0,IF(AND((COLUMN()-1)&gt;='CUSTOS VARIÁVEIS'!$E$20,(COLUMN()-1)&lt;='CUSTOS VARIÁVEIS'!$F$20),'CUSTOS VARIÁVEIS'!$L$20,0))</f>
        <v>0</v>
      </c>
      <c r="X51" s="16">
        <f>IF('CUSTOS VARIÁVEIS'!$B$19&lt;&gt;"",0,IF(AND((COLUMN()-1)&gt;='CUSTOS VARIÁVEIS'!$E$20,(COLUMN()-1)&lt;='CUSTOS VARIÁVEIS'!$F$20),'CUSTOS VARIÁVEIS'!$L$20,0))</f>
        <v>0</v>
      </c>
      <c r="Y51" s="16">
        <f>IF('CUSTOS VARIÁVEIS'!$B$19&lt;&gt;"",0,IF(AND((COLUMN()-1)&gt;='CUSTOS VARIÁVEIS'!$E$20,(COLUMN()-1)&lt;='CUSTOS VARIÁVEIS'!$F$20),'CUSTOS VARIÁVEIS'!$L$20,0))</f>
        <v>0</v>
      </c>
      <c r="Z51" s="16">
        <f>IF('CUSTOS VARIÁVEIS'!$B$19&lt;&gt;"",0,IF(AND((COLUMN()-1)&gt;='CUSTOS VARIÁVEIS'!$E$20,(COLUMN()-1)&lt;='CUSTOS VARIÁVEIS'!$F$20),'CUSTOS VARIÁVEIS'!$L$20,0))</f>
        <v>0</v>
      </c>
      <c r="AA51" s="16">
        <f>IF('CUSTOS VARIÁVEIS'!$B$19&lt;&gt;"",0,IF(AND((COLUMN()-1)&gt;='CUSTOS VARIÁVEIS'!$E$20,(COLUMN()-1)&lt;='CUSTOS VARIÁVEIS'!$F$20),'CUSTOS VARIÁVEIS'!$L$20,0))</f>
        <v>0</v>
      </c>
      <c r="AB51" s="16">
        <f>IF('CUSTOS VARIÁVEIS'!$B$19&lt;&gt;"",0,IF(AND((COLUMN()-1)&gt;='CUSTOS VARIÁVEIS'!$E$20,(COLUMN()-1)&lt;='CUSTOS VARIÁVEIS'!$F$20),'CUSTOS VARIÁVEIS'!$L$20,0))</f>
        <v>0</v>
      </c>
      <c r="AC51" s="16">
        <f>IF('CUSTOS VARIÁVEIS'!$B$19&lt;&gt;"",0,IF(AND((COLUMN()-1)&gt;='CUSTOS VARIÁVEIS'!$E$20,(COLUMN()-1)&lt;='CUSTOS VARIÁVEIS'!$F$20),'CUSTOS VARIÁVEIS'!$L$20,0))</f>
        <v>0</v>
      </c>
      <c r="AD51" s="16">
        <f>IF('CUSTOS VARIÁVEIS'!$B$19&lt;&gt;"",0,IF(AND((COLUMN()-1)&gt;='CUSTOS VARIÁVEIS'!$E$20,(COLUMN()-1)&lt;='CUSTOS VARIÁVEIS'!$F$20),'CUSTOS VARIÁVEIS'!$L$20,0))</f>
        <v>0</v>
      </c>
      <c r="AE51" s="16">
        <f>IF('CUSTOS VARIÁVEIS'!$B$19&lt;&gt;"",0,IF(AND((COLUMN()-1)&gt;='CUSTOS VARIÁVEIS'!$E$20,(COLUMN()-1)&lt;='CUSTOS VARIÁVEIS'!$F$20),'CUSTOS VARIÁVEIS'!$L$20,0))</f>
        <v>0</v>
      </c>
      <c r="AF51" s="16">
        <f>IF('CUSTOS VARIÁVEIS'!$B$19&lt;&gt;"",0,IF(AND((COLUMN()-1)&gt;='CUSTOS VARIÁVEIS'!$E$20,(COLUMN()-1)&lt;='CUSTOS VARIÁVEIS'!$F$20),'CUSTOS VARIÁVEIS'!$L$20,0))</f>
        <v>0</v>
      </c>
      <c r="AG51" s="16">
        <f>IF('CUSTOS VARIÁVEIS'!$B$19&lt;&gt;"",0,IF(AND((COLUMN()-1)&gt;='CUSTOS VARIÁVEIS'!$E$20,(COLUMN()-1)&lt;='CUSTOS VARIÁVEIS'!$F$20),'CUSTOS VARIÁVEIS'!$L$20,0))</f>
        <v>0</v>
      </c>
      <c r="AH51" s="16">
        <f>IF('CUSTOS VARIÁVEIS'!$B$19&lt;&gt;"",0,IF(AND((COLUMN()-1)&gt;='CUSTOS VARIÁVEIS'!$E$20,(COLUMN()-1)&lt;='CUSTOS VARIÁVEIS'!$F$20),'CUSTOS VARIÁVEIS'!$L$20,0))</f>
        <v>0</v>
      </c>
      <c r="AI51" s="16">
        <f>IF('CUSTOS VARIÁVEIS'!$B$19&lt;&gt;"",0,IF(AND((COLUMN()-1)&gt;='CUSTOS VARIÁVEIS'!$E$20,(COLUMN()-1)&lt;='CUSTOS VARIÁVEIS'!$F$20),'CUSTOS VARIÁVEIS'!$L$20,0))</f>
        <v>0</v>
      </c>
      <c r="AJ51" s="16">
        <f>IF('CUSTOS VARIÁVEIS'!$B$19&lt;&gt;"",0,IF(AND((COLUMN()-1)&gt;='CUSTOS VARIÁVEIS'!$E$20,(COLUMN()-1)&lt;='CUSTOS VARIÁVEIS'!$F$20),'CUSTOS VARIÁVEIS'!$L$20,0))</f>
        <v>0</v>
      </c>
      <c r="AK51" s="16">
        <f>IF('CUSTOS VARIÁVEIS'!$B$19&lt;&gt;"",0,IF(AND((COLUMN()-1)&gt;='CUSTOS VARIÁVEIS'!$E$20,(COLUMN()-1)&lt;='CUSTOS VARIÁVEIS'!$F$20),'CUSTOS VARIÁVEIS'!$L$20,0))</f>
        <v>0</v>
      </c>
      <c r="AL51" s="16">
        <f>IF('CUSTOS VARIÁVEIS'!$B$19&lt;&gt;"",0,IF(AND((COLUMN()-1)&gt;='CUSTOS VARIÁVEIS'!$E$20,(COLUMN()-1)&lt;='CUSTOS VARIÁVEIS'!$F$20),'CUSTOS VARIÁVEIS'!$L$20,0))</f>
        <v>0</v>
      </c>
      <c r="AM51" s="16">
        <f>IF('CUSTOS VARIÁVEIS'!$B$19&lt;&gt;"",0,IF(AND((COLUMN()-1)&gt;='CUSTOS VARIÁVEIS'!$E$20,(COLUMN()-1)&lt;='CUSTOS VARIÁVEIS'!$F$20),'CUSTOS VARIÁVEIS'!$L$20,0))</f>
        <v>0</v>
      </c>
      <c r="AN51" s="16">
        <f>IF('CUSTOS VARIÁVEIS'!$B$19&lt;&gt;"",0,IF(AND((COLUMN()-1)&gt;='CUSTOS VARIÁVEIS'!$E$20,(COLUMN()-1)&lt;='CUSTOS VARIÁVEIS'!$F$20),'CUSTOS VARIÁVEIS'!$L$20,0))</f>
        <v>0</v>
      </c>
      <c r="AO51" s="16">
        <f>IF('CUSTOS VARIÁVEIS'!$B$19&lt;&gt;"",0,IF(AND((COLUMN()-1)&gt;='CUSTOS VARIÁVEIS'!$E$20,(COLUMN()-1)&lt;='CUSTOS VARIÁVEIS'!$F$20),'CUSTOS VARIÁVEIS'!$L$20,0))</f>
        <v>0</v>
      </c>
      <c r="AP51" s="16">
        <f>IF('CUSTOS VARIÁVEIS'!$B$19&lt;&gt;"",0,IF(AND((COLUMN()-1)&gt;='CUSTOS VARIÁVEIS'!$E$20,(COLUMN()-1)&lt;='CUSTOS VARIÁVEIS'!$F$20),'CUSTOS VARIÁVEIS'!$L$20,0))</f>
        <v>0</v>
      </c>
      <c r="AQ51" s="16">
        <f>IF('CUSTOS VARIÁVEIS'!$B$19&lt;&gt;"",0,IF(AND((COLUMN()-1)&gt;='CUSTOS VARIÁVEIS'!$E$20,(COLUMN()-1)&lt;='CUSTOS VARIÁVEIS'!$F$20),'CUSTOS VARIÁVEIS'!$L$20,0))</f>
        <v>0</v>
      </c>
      <c r="AR51" s="16">
        <f>IF('CUSTOS VARIÁVEIS'!$B$19&lt;&gt;"",0,IF(AND((COLUMN()-1)&gt;='CUSTOS VARIÁVEIS'!$E$20,(COLUMN()-1)&lt;='CUSTOS VARIÁVEIS'!$F$20),'CUSTOS VARIÁVEIS'!$L$20,0))</f>
        <v>0</v>
      </c>
      <c r="AS51" s="16">
        <f>IF('CUSTOS VARIÁVEIS'!$B$19&lt;&gt;"",0,IF(AND((COLUMN()-1)&gt;='CUSTOS VARIÁVEIS'!$E$20,(COLUMN()-1)&lt;='CUSTOS VARIÁVEIS'!$F$20),'CUSTOS VARIÁVEIS'!$L$20,0))</f>
        <v>0</v>
      </c>
      <c r="AT51" s="16">
        <f>IF('CUSTOS VARIÁVEIS'!$B$19&lt;&gt;"",0,IF(AND((COLUMN()-1)&gt;='CUSTOS VARIÁVEIS'!$E$20,(COLUMN()-1)&lt;='CUSTOS VARIÁVEIS'!$F$20),'CUSTOS VARIÁVEIS'!$L$20,0))</f>
        <v>0</v>
      </c>
      <c r="AU51" s="16">
        <f>IF('CUSTOS VARIÁVEIS'!$B$19&lt;&gt;"",0,IF(AND((COLUMN()-1)&gt;='CUSTOS VARIÁVEIS'!$E$20,(COLUMN()-1)&lt;='CUSTOS VARIÁVEIS'!$F$20),'CUSTOS VARIÁVEIS'!$L$20,0))</f>
        <v>0</v>
      </c>
      <c r="AV51" s="16">
        <f>IF('CUSTOS VARIÁVEIS'!$B$19&lt;&gt;"",0,IF(AND((COLUMN()-1)&gt;='CUSTOS VARIÁVEIS'!$E$20,(COLUMN()-1)&lt;='CUSTOS VARIÁVEIS'!$F$20),'CUSTOS VARIÁVEIS'!$L$20,0))</f>
        <v>0</v>
      </c>
      <c r="AW51" s="16">
        <f>IF('CUSTOS VARIÁVEIS'!$B$19&lt;&gt;"",0,IF(AND((COLUMN()-1)&gt;='CUSTOS VARIÁVEIS'!$E$20,(COLUMN()-1)&lt;='CUSTOS VARIÁVEIS'!$F$20),'CUSTOS VARIÁVEIS'!$L$20,0))</f>
        <v>0</v>
      </c>
      <c r="AX51" s="16">
        <f>IF('CUSTOS VARIÁVEIS'!$B$19&lt;&gt;"",0,IF(AND((COLUMN()-1)&gt;='CUSTOS VARIÁVEIS'!$E$20,(COLUMN()-1)&lt;='CUSTOS VARIÁVEIS'!$F$20),'CUSTOS VARIÁVEIS'!$L$20,0))</f>
        <v>0</v>
      </c>
      <c r="AY51" s="16">
        <f>IF('CUSTOS VARIÁVEIS'!$B$19&lt;&gt;"",0,IF(AND((COLUMN()-1)&gt;='CUSTOS VARIÁVEIS'!$E$20,(COLUMN()-1)&lt;='CUSTOS VARIÁVEIS'!$F$20),'CUSTOS VARIÁVEIS'!$L$20,0))</f>
        <v>0</v>
      </c>
      <c r="AZ51" s="16">
        <f>IF('CUSTOS VARIÁVEIS'!$B$19&lt;&gt;"",0,IF(AND((COLUMN()-1)&gt;='CUSTOS VARIÁVEIS'!$E$20,(COLUMN()-1)&lt;='CUSTOS VARIÁVEIS'!$F$20),'CUSTOS VARIÁVEIS'!$L$20,0))</f>
        <v>0</v>
      </c>
      <c r="BA51" s="16">
        <f>IF('CUSTOS VARIÁVEIS'!$B$19&lt;&gt;"",0,IF(AND((COLUMN()-1)&gt;='CUSTOS VARIÁVEIS'!$E$20,(COLUMN()-1)&lt;='CUSTOS VARIÁVEIS'!$F$20),'CUSTOS VARIÁVEIS'!$L$20,0))</f>
        <v>0</v>
      </c>
    </row>
    <row r="52" spans="1:53" x14ac:dyDescent="0.35">
      <c r="A52" s="38" t="s">
        <v>207</v>
      </c>
      <c r="B52" s="16">
        <f>IF('CUSTOS VARIÁVEIS'!$B$19&lt;&gt;"",0,IF(AND((COLUMN()-1)&gt;='CUSTOS VARIÁVEIS'!$E$21,(COLUMN()-1)&lt;='CUSTOS VARIÁVEIS'!$F$21),'CUSTOS VARIÁVEIS'!$L$21,0))</f>
        <v>1.1538462426035572</v>
      </c>
      <c r="C52" s="16">
        <f>IF('CUSTOS VARIÁVEIS'!$B$19&lt;&gt;"",0,IF(AND((COLUMN()-1)&gt;='CUSTOS VARIÁVEIS'!$E$21,(COLUMN()-1)&lt;='CUSTOS VARIÁVEIS'!$F$21),'CUSTOS VARIÁVEIS'!$L$21,0))</f>
        <v>1.1538462426035572</v>
      </c>
      <c r="D52" s="16">
        <f>IF('CUSTOS VARIÁVEIS'!$B$19&lt;&gt;"",0,IF(AND((COLUMN()-1)&gt;='CUSTOS VARIÁVEIS'!$E$21,(COLUMN()-1)&lt;='CUSTOS VARIÁVEIS'!$F$21),'CUSTOS VARIÁVEIS'!$L$21,0))</f>
        <v>1.1538462426035572</v>
      </c>
      <c r="E52" s="16">
        <f>IF('CUSTOS VARIÁVEIS'!$B$19&lt;&gt;"",0,IF(AND((COLUMN()-1)&gt;='CUSTOS VARIÁVEIS'!$E$21,(COLUMN()-1)&lt;='CUSTOS VARIÁVEIS'!$F$21),'CUSTOS VARIÁVEIS'!$L$21,0))</f>
        <v>1.1538462426035572</v>
      </c>
      <c r="F52" s="16">
        <f>IF('CUSTOS VARIÁVEIS'!$B$19&lt;&gt;"",0,IF(AND((COLUMN()-1)&gt;='CUSTOS VARIÁVEIS'!$E$21,(COLUMN()-1)&lt;='CUSTOS VARIÁVEIS'!$F$21),'CUSTOS VARIÁVEIS'!$L$21,0))</f>
        <v>1.1538462426035572</v>
      </c>
      <c r="G52" s="16">
        <f>IF('CUSTOS VARIÁVEIS'!$B$19&lt;&gt;"",0,IF(AND((COLUMN()-1)&gt;='CUSTOS VARIÁVEIS'!$E$21,(COLUMN()-1)&lt;='CUSTOS VARIÁVEIS'!$F$21),'CUSTOS VARIÁVEIS'!$L$21,0))</f>
        <v>1.1538462426035572</v>
      </c>
      <c r="H52" s="16">
        <f>IF('CUSTOS VARIÁVEIS'!$B$19&lt;&gt;"",0,IF(AND((COLUMN()-1)&gt;='CUSTOS VARIÁVEIS'!$E$21,(COLUMN()-1)&lt;='CUSTOS VARIÁVEIS'!$F$21),'CUSTOS VARIÁVEIS'!$L$21,0))</f>
        <v>1.1538462426035572</v>
      </c>
      <c r="I52" s="16">
        <f>IF('CUSTOS VARIÁVEIS'!$B$19&lt;&gt;"",0,IF(AND((COLUMN()-1)&gt;='CUSTOS VARIÁVEIS'!$E$21,(COLUMN()-1)&lt;='CUSTOS VARIÁVEIS'!$F$21),'CUSTOS VARIÁVEIS'!$L$21,0))</f>
        <v>1.1538462426035572</v>
      </c>
      <c r="J52" s="16">
        <f>IF('CUSTOS VARIÁVEIS'!$B$19&lt;&gt;"",0,IF(AND((COLUMN()-1)&gt;='CUSTOS VARIÁVEIS'!$E$21,(COLUMN()-1)&lt;='CUSTOS VARIÁVEIS'!$F$21),'CUSTOS VARIÁVEIS'!$L$21,0))</f>
        <v>1.1538462426035572</v>
      </c>
      <c r="K52" s="16">
        <f>IF('CUSTOS VARIÁVEIS'!$B$19&lt;&gt;"",0,IF(AND((COLUMN()-1)&gt;='CUSTOS VARIÁVEIS'!$E$21,(COLUMN()-1)&lt;='CUSTOS VARIÁVEIS'!$F$21),'CUSTOS VARIÁVEIS'!$L$21,0))</f>
        <v>1.1538462426035572</v>
      </c>
      <c r="L52" s="16">
        <f>IF('CUSTOS VARIÁVEIS'!$B$19&lt;&gt;"",0,IF(AND((COLUMN()-1)&gt;='CUSTOS VARIÁVEIS'!$E$21,(COLUMN()-1)&lt;='CUSTOS VARIÁVEIS'!$F$21),'CUSTOS VARIÁVEIS'!$L$21,0))</f>
        <v>1.1538462426035572</v>
      </c>
      <c r="M52" s="16">
        <f>IF('CUSTOS VARIÁVEIS'!$B$19&lt;&gt;"",0,IF(AND((COLUMN()-1)&gt;='CUSTOS VARIÁVEIS'!$E$21,(COLUMN()-1)&lt;='CUSTOS VARIÁVEIS'!$F$21),'CUSTOS VARIÁVEIS'!$L$21,0))</f>
        <v>1.1538462426035572</v>
      </c>
      <c r="N52" s="16">
        <f>IF('CUSTOS VARIÁVEIS'!$B$19&lt;&gt;"",0,IF(AND((COLUMN()-1)&gt;='CUSTOS VARIÁVEIS'!$E$21,(COLUMN()-1)&lt;='CUSTOS VARIÁVEIS'!$F$21),'CUSTOS VARIÁVEIS'!$L$21,0))</f>
        <v>1.1538462426035572</v>
      </c>
      <c r="O52" s="16">
        <f>IF('CUSTOS VARIÁVEIS'!$B$19&lt;&gt;"",0,IF(AND((COLUMN()-1)&gt;='CUSTOS VARIÁVEIS'!$E$21,(COLUMN()-1)&lt;='CUSTOS VARIÁVEIS'!$F$21),'CUSTOS VARIÁVEIS'!$L$21,0))</f>
        <v>1.1538462426035572</v>
      </c>
      <c r="P52" s="16">
        <f>IF('CUSTOS VARIÁVEIS'!$B$19&lt;&gt;"",0,IF(AND((COLUMN()-1)&gt;='CUSTOS VARIÁVEIS'!$E$21,(COLUMN()-1)&lt;='CUSTOS VARIÁVEIS'!$F$21),'CUSTOS VARIÁVEIS'!$L$21,0))</f>
        <v>1.1538462426035572</v>
      </c>
      <c r="Q52" s="16">
        <f>IF('CUSTOS VARIÁVEIS'!$B$19&lt;&gt;"",0,IF(AND((COLUMN()-1)&gt;='CUSTOS VARIÁVEIS'!$E$21,(COLUMN()-1)&lt;='CUSTOS VARIÁVEIS'!$F$21),'CUSTOS VARIÁVEIS'!$L$21,0))</f>
        <v>1.1538462426035572</v>
      </c>
      <c r="R52" s="16">
        <f>IF('CUSTOS VARIÁVEIS'!$B$19&lt;&gt;"",0,IF(AND((COLUMN()-1)&gt;='CUSTOS VARIÁVEIS'!$E$21,(COLUMN()-1)&lt;='CUSTOS VARIÁVEIS'!$F$21),'CUSTOS VARIÁVEIS'!$L$21,0))</f>
        <v>1.1538462426035572</v>
      </c>
      <c r="S52" s="16">
        <f>IF('CUSTOS VARIÁVEIS'!$B$19&lt;&gt;"",0,IF(AND((COLUMN()-1)&gt;='CUSTOS VARIÁVEIS'!$E$21,(COLUMN()-1)&lt;='CUSTOS VARIÁVEIS'!$F$21),'CUSTOS VARIÁVEIS'!$L$21,0))</f>
        <v>1.1538462426035572</v>
      </c>
      <c r="T52" s="16">
        <f>IF('CUSTOS VARIÁVEIS'!$B$19&lt;&gt;"",0,IF(AND((COLUMN()-1)&gt;='CUSTOS VARIÁVEIS'!$E$21,(COLUMN()-1)&lt;='CUSTOS VARIÁVEIS'!$F$21),'CUSTOS VARIÁVEIS'!$L$21,0))</f>
        <v>1.1538462426035572</v>
      </c>
      <c r="U52" s="16">
        <f>IF('CUSTOS VARIÁVEIS'!$B$19&lt;&gt;"",0,IF(AND((COLUMN()-1)&gt;='CUSTOS VARIÁVEIS'!$E$21,(COLUMN()-1)&lt;='CUSTOS VARIÁVEIS'!$F$21),'CUSTOS VARIÁVEIS'!$L$21,0))</f>
        <v>1.1538462426035572</v>
      </c>
      <c r="V52" s="16">
        <f>IF('CUSTOS VARIÁVEIS'!$B$19&lt;&gt;"",0,IF(AND((COLUMN()-1)&gt;='CUSTOS VARIÁVEIS'!$E$21,(COLUMN()-1)&lt;='CUSTOS VARIÁVEIS'!$F$21),'CUSTOS VARIÁVEIS'!$L$21,0))</f>
        <v>1.1538462426035572</v>
      </c>
      <c r="W52" s="16">
        <f>IF('CUSTOS VARIÁVEIS'!$B$19&lt;&gt;"",0,IF(AND((COLUMN()-1)&gt;='CUSTOS VARIÁVEIS'!$E$21,(COLUMN()-1)&lt;='CUSTOS VARIÁVEIS'!$F$21),'CUSTOS VARIÁVEIS'!$L$21,0))</f>
        <v>1.1538462426035572</v>
      </c>
      <c r="X52" s="16">
        <f>IF('CUSTOS VARIÁVEIS'!$B$19&lt;&gt;"",0,IF(AND((COLUMN()-1)&gt;='CUSTOS VARIÁVEIS'!$E$21,(COLUMN()-1)&lt;='CUSTOS VARIÁVEIS'!$F$21),'CUSTOS VARIÁVEIS'!$L$21,0))</f>
        <v>1.1538462426035572</v>
      </c>
      <c r="Y52" s="16">
        <f>IF('CUSTOS VARIÁVEIS'!$B$19&lt;&gt;"",0,IF(AND((COLUMN()-1)&gt;='CUSTOS VARIÁVEIS'!$E$21,(COLUMN()-1)&lt;='CUSTOS VARIÁVEIS'!$F$21),'CUSTOS VARIÁVEIS'!$L$21,0))</f>
        <v>1.1538462426035572</v>
      </c>
      <c r="Z52" s="16">
        <f>IF('CUSTOS VARIÁVEIS'!$B$19&lt;&gt;"",0,IF(AND((COLUMN()-1)&gt;='CUSTOS VARIÁVEIS'!$E$21,(COLUMN()-1)&lt;='CUSTOS VARIÁVEIS'!$F$21),'CUSTOS VARIÁVEIS'!$L$21,0))</f>
        <v>1.1538462426035572</v>
      </c>
      <c r="AA52" s="16">
        <f>IF('CUSTOS VARIÁVEIS'!$B$19&lt;&gt;"",0,IF(AND((COLUMN()-1)&gt;='CUSTOS VARIÁVEIS'!$E$21,(COLUMN()-1)&lt;='CUSTOS VARIÁVEIS'!$F$21),'CUSTOS VARIÁVEIS'!$L$21,0))</f>
        <v>1.1538462426035572</v>
      </c>
      <c r="AB52" s="16">
        <f>IF('CUSTOS VARIÁVEIS'!$B$19&lt;&gt;"",0,IF(AND((COLUMN()-1)&gt;='CUSTOS VARIÁVEIS'!$E$21,(COLUMN()-1)&lt;='CUSTOS VARIÁVEIS'!$F$21),'CUSTOS VARIÁVEIS'!$L$21,0))</f>
        <v>1.1538462426035572</v>
      </c>
      <c r="AC52" s="16">
        <f>IF('CUSTOS VARIÁVEIS'!$B$19&lt;&gt;"",0,IF(AND((COLUMN()-1)&gt;='CUSTOS VARIÁVEIS'!$E$21,(COLUMN()-1)&lt;='CUSTOS VARIÁVEIS'!$F$21),'CUSTOS VARIÁVEIS'!$L$21,0))</f>
        <v>1.1538462426035572</v>
      </c>
      <c r="AD52" s="16">
        <f>IF('CUSTOS VARIÁVEIS'!$B$19&lt;&gt;"",0,IF(AND((COLUMN()-1)&gt;='CUSTOS VARIÁVEIS'!$E$21,(COLUMN()-1)&lt;='CUSTOS VARIÁVEIS'!$F$21),'CUSTOS VARIÁVEIS'!$L$21,0))</f>
        <v>1.1538462426035572</v>
      </c>
      <c r="AE52" s="16">
        <f>IF('CUSTOS VARIÁVEIS'!$B$19&lt;&gt;"",0,IF(AND((COLUMN()-1)&gt;='CUSTOS VARIÁVEIS'!$E$21,(COLUMN()-1)&lt;='CUSTOS VARIÁVEIS'!$F$21),'CUSTOS VARIÁVEIS'!$L$21,0))</f>
        <v>1.1538462426035572</v>
      </c>
      <c r="AF52" s="16">
        <f>IF('CUSTOS VARIÁVEIS'!$B$19&lt;&gt;"",0,IF(AND((COLUMN()-1)&gt;='CUSTOS VARIÁVEIS'!$E$21,(COLUMN()-1)&lt;='CUSTOS VARIÁVEIS'!$F$21),'CUSTOS VARIÁVEIS'!$L$21,0))</f>
        <v>1.1538462426035572</v>
      </c>
      <c r="AG52" s="16">
        <f>IF('CUSTOS VARIÁVEIS'!$B$19&lt;&gt;"",0,IF(AND((COLUMN()-1)&gt;='CUSTOS VARIÁVEIS'!$E$21,(COLUMN()-1)&lt;='CUSTOS VARIÁVEIS'!$F$21),'CUSTOS VARIÁVEIS'!$L$21,0))</f>
        <v>1.1538462426035572</v>
      </c>
      <c r="AH52" s="16">
        <f>IF('CUSTOS VARIÁVEIS'!$B$19&lt;&gt;"",0,IF(AND((COLUMN()-1)&gt;='CUSTOS VARIÁVEIS'!$E$21,(COLUMN()-1)&lt;='CUSTOS VARIÁVEIS'!$F$21),'CUSTOS VARIÁVEIS'!$L$21,0))</f>
        <v>1.1538462426035572</v>
      </c>
      <c r="AI52" s="16">
        <f>IF('CUSTOS VARIÁVEIS'!$B$19&lt;&gt;"",0,IF(AND((COLUMN()-1)&gt;='CUSTOS VARIÁVEIS'!$E$21,(COLUMN()-1)&lt;='CUSTOS VARIÁVEIS'!$F$21),'CUSTOS VARIÁVEIS'!$L$21,0))</f>
        <v>1.1538462426035572</v>
      </c>
      <c r="AJ52" s="16">
        <f>IF('CUSTOS VARIÁVEIS'!$B$19&lt;&gt;"",0,IF(AND((COLUMN()-1)&gt;='CUSTOS VARIÁVEIS'!$E$21,(COLUMN()-1)&lt;='CUSTOS VARIÁVEIS'!$F$21),'CUSTOS VARIÁVEIS'!$L$21,0))</f>
        <v>1.1538462426035572</v>
      </c>
      <c r="AK52" s="16">
        <f>IF('CUSTOS VARIÁVEIS'!$B$19&lt;&gt;"",0,IF(AND((COLUMN()-1)&gt;='CUSTOS VARIÁVEIS'!$E$21,(COLUMN()-1)&lt;='CUSTOS VARIÁVEIS'!$F$21),'CUSTOS VARIÁVEIS'!$L$21,0))</f>
        <v>1.1538462426035572</v>
      </c>
      <c r="AL52" s="16">
        <f>IF('CUSTOS VARIÁVEIS'!$B$19&lt;&gt;"",0,IF(AND((COLUMN()-1)&gt;='CUSTOS VARIÁVEIS'!$E$21,(COLUMN()-1)&lt;='CUSTOS VARIÁVEIS'!$F$21),'CUSTOS VARIÁVEIS'!$L$21,0))</f>
        <v>1.1538462426035572</v>
      </c>
      <c r="AM52" s="16">
        <f>IF('CUSTOS VARIÁVEIS'!$B$19&lt;&gt;"",0,IF(AND((COLUMN()-1)&gt;='CUSTOS VARIÁVEIS'!$E$21,(COLUMN()-1)&lt;='CUSTOS VARIÁVEIS'!$F$21),'CUSTOS VARIÁVEIS'!$L$21,0))</f>
        <v>1.1538462426035572</v>
      </c>
      <c r="AN52" s="16">
        <f>IF('CUSTOS VARIÁVEIS'!$B$19&lt;&gt;"",0,IF(AND((COLUMN()-1)&gt;='CUSTOS VARIÁVEIS'!$E$21,(COLUMN()-1)&lt;='CUSTOS VARIÁVEIS'!$F$21),'CUSTOS VARIÁVEIS'!$L$21,0))</f>
        <v>1.1538462426035572</v>
      </c>
      <c r="AO52" s="16">
        <f>IF('CUSTOS VARIÁVEIS'!$B$19&lt;&gt;"",0,IF(AND((COLUMN()-1)&gt;='CUSTOS VARIÁVEIS'!$E$21,(COLUMN()-1)&lt;='CUSTOS VARIÁVEIS'!$F$21),'CUSTOS VARIÁVEIS'!$L$21,0))</f>
        <v>1.1538462426035572</v>
      </c>
      <c r="AP52" s="16">
        <f>IF('CUSTOS VARIÁVEIS'!$B$19&lt;&gt;"",0,IF(AND((COLUMN()-1)&gt;='CUSTOS VARIÁVEIS'!$E$21,(COLUMN()-1)&lt;='CUSTOS VARIÁVEIS'!$F$21),'CUSTOS VARIÁVEIS'!$L$21,0))</f>
        <v>1.1538462426035572</v>
      </c>
      <c r="AQ52" s="16">
        <f>IF('CUSTOS VARIÁVEIS'!$B$19&lt;&gt;"",0,IF(AND((COLUMN()-1)&gt;='CUSTOS VARIÁVEIS'!$E$21,(COLUMN()-1)&lt;='CUSTOS VARIÁVEIS'!$F$21),'CUSTOS VARIÁVEIS'!$L$21,0))</f>
        <v>1.1538462426035572</v>
      </c>
      <c r="AR52" s="16">
        <f>IF('CUSTOS VARIÁVEIS'!$B$19&lt;&gt;"",0,IF(AND((COLUMN()-1)&gt;='CUSTOS VARIÁVEIS'!$E$21,(COLUMN()-1)&lt;='CUSTOS VARIÁVEIS'!$F$21),'CUSTOS VARIÁVEIS'!$L$21,0))</f>
        <v>1.1538462426035572</v>
      </c>
      <c r="AS52" s="16">
        <f>IF('CUSTOS VARIÁVEIS'!$B$19&lt;&gt;"",0,IF(AND((COLUMN()-1)&gt;='CUSTOS VARIÁVEIS'!$E$21,(COLUMN()-1)&lt;='CUSTOS VARIÁVEIS'!$F$21),'CUSTOS VARIÁVEIS'!$L$21,0))</f>
        <v>1.1538462426035572</v>
      </c>
      <c r="AT52" s="16">
        <f>IF('CUSTOS VARIÁVEIS'!$B$19&lt;&gt;"",0,IF(AND((COLUMN()-1)&gt;='CUSTOS VARIÁVEIS'!$E$21,(COLUMN()-1)&lt;='CUSTOS VARIÁVEIS'!$F$21),'CUSTOS VARIÁVEIS'!$L$21,0))</f>
        <v>1.1538462426035572</v>
      </c>
      <c r="AU52" s="16">
        <f>IF('CUSTOS VARIÁVEIS'!$B$19&lt;&gt;"",0,IF(AND((COLUMN()-1)&gt;='CUSTOS VARIÁVEIS'!$E$21,(COLUMN()-1)&lt;='CUSTOS VARIÁVEIS'!$F$21),'CUSTOS VARIÁVEIS'!$L$21,0))</f>
        <v>1.1538462426035572</v>
      </c>
      <c r="AV52" s="16">
        <f>IF('CUSTOS VARIÁVEIS'!$B$19&lt;&gt;"",0,IF(AND((COLUMN()-1)&gt;='CUSTOS VARIÁVEIS'!$E$21,(COLUMN()-1)&lt;='CUSTOS VARIÁVEIS'!$F$21),'CUSTOS VARIÁVEIS'!$L$21,0))</f>
        <v>1.1538462426035572</v>
      </c>
      <c r="AW52" s="16">
        <f>IF('CUSTOS VARIÁVEIS'!$B$19&lt;&gt;"",0,IF(AND((COLUMN()-1)&gt;='CUSTOS VARIÁVEIS'!$E$21,(COLUMN()-1)&lt;='CUSTOS VARIÁVEIS'!$F$21),'CUSTOS VARIÁVEIS'!$L$21,0))</f>
        <v>1.1538462426035572</v>
      </c>
      <c r="AX52" s="16">
        <f>IF('CUSTOS VARIÁVEIS'!$B$19&lt;&gt;"",0,IF(AND((COLUMN()-1)&gt;='CUSTOS VARIÁVEIS'!$E$21,(COLUMN()-1)&lt;='CUSTOS VARIÁVEIS'!$F$21),'CUSTOS VARIÁVEIS'!$L$21,0))</f>
        <v>1.1538462426035572</v>
      </c>
      <c r="AY52" s="16">
        <f>IF('CUSTOS VARIÁVEIS'!$B$19&lt;&gt;"",0,IF(AND((COLUMN()-1)&gt;='CUSTOS VARIÁVEIS'!$E$21,(COLUMN()-1)&lt;='CUSTOS VARIÁVEIS'!$F$21),'CUSTOS VARIÁVEIS'!$L$21,0))</f>
        <v>1.1538462426035572</v>
      </c>
      <c r="AZ52" s="16">
        <f>IF('CUSTOS VARIÁVEIS'!$B$19&lt;&gt;"",0,IF(AND((COLUMN()-1)&gt;='CUSTOS VARIÁVEIS'!$E$21,(COLUMN()-1)&lt;='CUSTOS VARIÁVEIS'!$F$21),'CUSTOS VARIÁVEIS'!$L$21,0))</f>
        <v>1.1538462426035572</v>
      </c>
      <c r="BA52" s="16">
        <f>IF('CUSTOS VARIÁVEIS'!$B$19&lt;&gt;"",0,IF(AND((COLUMN()-1)&gt;='CUSTOS VARIÁVEIS'!$E$21,(COLUMN()-1)&lt;='CUSTOS VARIÁVEIS'!$F$21),'CUSTOS VARIÁVEIS'!$L$21,0))</f>
        <v>1.1538462426035572</v>
      </c>
    </row>
    <row r="53" spans="1:53" x14ac:dyDescent="0.35">
      <c r="A53" s="50" t="s">
        <v>416</v>
      </c>
      <c r="B53" s="67" t="str">
        <f>IF(AND((COLUMN()-1)&gt;='CUSTOS VARIÁVEIS'!$E$22,(COLUMN()-1)&lt;='CUSTOS VARIÁVEIS'!$F$22),'CUSTOS VARIÁVEIS'!$L$22,0)</f>
        <v/>
      </c>
      <c r="C53" s="67" t="str">
        <f>IF(AND((COLUMN()-1)&gt;='CUSTOS VARIÁVEIS'!$E$22,(COLUMN()-1)&lt;='CUSTOS VARIÁVEIS'!$F$22),'CUSTOS VARIÁVEIS'!$L$22,0)</f>
        <v/>
      </c>
      <c r="D53" s="67" t="str">
        <f>IF(AND((COLUMN()-1)&gt;='CUSTOS VARIÁVEIS'!$E$22,(COLUMN()-1)&lt;='CUSTOS VARIÁVEIS'!$F$22),'CUSTOS VARIÁVEIS'!$L$22,0)</f>
        <v/>
      </c>
      <c r="E53" s="67" t="str">
        <f>IF(AND((COLUMN()-1)&gt;='CUSTOS VARIÁVEIS'!$E$22,(COLUMN()-1)&lt;='CUSTOS VARIÁVEIS'!$F$22),'CUSTOS VARIÁVEIS'!$L$22,0)</f>
        <v/>
      </c>
      <c r="F53" s="67" t="str">
        <f>IF(AND((COLUMN()-1)&gt;='CUSTOS VARIÁVEIS'!$E$22,(COLUMN()-1)&lt;='CUSTOS VARIÁVEIS'!$F$22),'CUSTOS VARIÁVEIS'!$L$22,0)</f>
        <v/>
      </c>
      <c r="G53" s="67" t="str">
        <f>IF(AND((COLUMN()-1)&gt;='CUSTOS VARIÁVEIS'!$E$22,(COLUMN()-1)&lt;='CUSTOS VARIÁVEIS'!$F$22),'CUSTOS VARIÁVEIS'!$L$22,0)</f>
        <v/>
      </c>
      <c r="H53" s="67" t="str">
        <f>IF(AND((COLUMN()-1)&gt;='CUSTOS VARIÁVEIS'!$E$22,(COLUMN()-1)&lt;='CUSTOS VARIÁVEIS'!$F$22),'CUSTOS VARIÁVEIS'!$L$22,0)</f>
        <v/>
      </c>
      <c r="I53" s="67" t="str">
        <f>IF(AND((COLUMN()-1)&gt;='CUSTOS VARIÁVEIS'!$E$22,(COLUMN()-1)&lt;='CUSTOS VARIÁVEIS'!$F$22),'CUSTOS VARIÁVEIS'!$L$22,0)</f>
        <v/>
      </c>
      <c r="J53" s="67" t="str">
        <f>IF(AND((COLUMN()-1)&gt;='CUSTOS VARIÁVEIS'!$E$22,(COLUMN()-1)&lt;='CUSTOS VARIÁVEIS'!$F$22),'CUSTOS VARIÁVEIS'!$L$22,0)</f>
        <v/>
      </c>
      <c r="K53" s="67" t="str">
        <f>IF(AND((COLUMN()-1)&gt;='CUSTOS VARIÁVEIS'!$E$22,(COLUMN()-1)&lt;='CUSTOS VARIÁVEIS'!$F$22),'CUSTOS VARIÁVEIS'!$L$22,0)</f>
        <v/>
      </c>
      <c r="L53" s="67" t="str">
        <f>IF(AND((COLUMN()-1)&gt;='CUSTOS VARIÁVEIS'!$E$22,(COLUMN()-1)&lt;='CUSTOS VARIÁVEIS'!$F$22),'CUSTOS VARIÁVEIS'!$L$22,0)</f>
        <v/>
      </c>
      <c r="M53" s="67" t="str">
        <f>IF(AND((COLUMN()-1)&gt;='CUSTOS VARIÁVEIS'!$E$22,(COLUMN()-1)&lt;='CUSTOS VARIÁVEIS'!$F$22),'CUSTOS VARIÁVEIS'!$L$22,0)</f>
        <v/>
      </c>
      <c r="N53" s="67" t="str">
        <f>IF(AND((COLUMN()-1)&gt;='CUSTOS VARIÁVEIS'!$E$22,(COLUMN()-1)&lt;='CUSTOS VARIÁVEIS'!$F$22),'CUSTOS VARIÁVEIS'!$L$22,0)</f>
        <v/>
      </c>
      <c r="O53" s="67" t="str">
        <f>IF(AND((COLUMN()-1)&gt;='CUSTOS VARIÁVEIS'!$E$22,(COLUMN()-1)&lt;='CUSTOS VARIÁVEIS'!$F$22),'CUSTOS VARIÁVEIS'!$L$22,0)</f>
        <v/>
      </c>
      <c r="P53" s="67" t="str">
        <f>IF(AND((COLUMN()-1)&gt;='CUSTOS VARIÁVEIS'!$E$22,(COLUMN()-1)&lt;='CUSTOS VARIÁVEIS'!$F$22),'CUSTOS VARIÁVEIS'!$L$22,0)</f>
        <v/>
      </c>
      <c r="Q53" s="67" t="str">
        <f>IF(AND((COLUMN()-1)&gt;='CUSTOS VARIÁVEIS'!$E$22,(COLUMN()-1)&lt;='CUSTOS VARIÁVEIS'!$F$22),'CUSTOS VARIÁVEIS'!$L$22,0)</f>
        <v/>
      </c>
      <c r="R53" s="67" t="str">
        <f>IF(AND((COLUMN()-1)&gt;='CUSTOS VARIÁVEIS'!$E$22,(COLUMN()-1)&lt;='CUSTOS VARIÁVEIS'!$F$22),'CUSTOS VARIÁVEIS'!$L$22,0)</f>
        <v/>
      </c>
      <c r="S53" s="67" t="str">
        <f>IF(AND((COLUMN()-1)&gt;='CUSTOS VARIÁVEIS'!$E$22,(COLUMN()-1)&lt;='CUSTOS VARIÁVEIS'!$F$22),'CUSTOS VARIÁVEIS'!$L$22,0)</f>
        <v/>
      </c>
      <c r="T53" s="67" t="str">
        <f>IF(AND((COLUMN()-1)&gt;='CUSTOS VARIÁVEIS'!$E$22,(COLUMN()-1)&lt;='CUSTOS VARIÁVEIS'!$F$22),'CUSTOS VARIÁVEIS'!$L$22,0)</f>
        <v/>
      </c>
      <c r="U53" s="67" t="str">
        <f>IF(AND((COLUMN()-1)&gt;='CUSTOS VARIÁVEIS'!$E$22,(COLUMN()-1)&lt;='CUSTOS VARIÁVEIS'!$F$22),'CUSTOS VARIÁVEIS'!$L$22,0)</f>
        <v/>
      </c>
      <c r="V53" s="67" t="str">
        <f>IF(AND((COLUMN()-1)&gt;='CUSTOS VARIÁVEIS'!$E$22,(COLUMN()-1)&lt;='CUSTOS VARIÁVEIS'!$F$22),'CUSTOS VARIÁVEIS'!$L$22,0)</f>
        <v/>
      </c>
      <c r="W53" s="67" t="str">
        <f>IF(AND((COLUMN()-1)&gt;='CUSTOS VARIÁVEIS'!$E$22,(COLUMN()-1)&lt;='CUSTOS VARIÁVEIS'!$F$22),'CUSTOS VARIÁVEIS'!$L$22,0)</f>
        <v/>
      </c>
      <c r="X53" s="67" t="str">
        <f>IF(AND((COLUMN()-1)&gt;='CUSTOS VARIÁVEIS'!$E$22,(COLUMN()-1)&lt;='CUSTOS VARIÁVEIS'!$F$22),'CUSTOS VARIÁVEIS'!$L$22,0)</f>
        <v/>
      </c>
      <c r="Y53" s="67" t="str">
        <f>IF(AND((COLUMN()-1)&gt;='CUSTOS VARIÁVEIS'!$E$22,(COLUMN()-1)&lt;='CUSTOS VARIÁVEIS'!$F$22),'CUSTOS VARIÁVEIS'!$L$22,0)</f>
        <v/>
      </c>
      <c r="Z53" s="67" t="str">
        <f>IF(AND((COLUMN()-1)&gt;='CUSTOS VARIÁVEIS'!$E$22,(COLUMN()-1)&lt;='CUSTOS VARIÁVEIS'!$F$22),'CUSTOS VARIÁVEIS'!$L$22,0)</f>
        <v/>
      </c>
      <c r="AA53" s="67" t="str">
        <f>IF(AND((COLUMN()-1)&gt;='CUSTOS VARIÁVEIS'!$E$22,(COLUMN()-1)&lt;='CUSTOS VARIÁVEIS'!$F$22),'CUSTOS VARIÁVEIS'!$L$22,0)</f>
        <v/>
      </c>
      <c r="AB53" s="67" t="str">
        <f>IF(AND((COLUMN()-1)&gt;='CUSTOS VARIÁVEIS'!$E$22,(COLUMN()-1)&lt;='CUSTOS VARIÁVEIS'!$F$22),'CUSTOS VARIÁVEIS'!$L$22,0)</f>
        <v/>
      </c>
      <c r="AC53" s="67" t="str">
        <f>IF(AND((COLUMN()-1)&gt;='CUSTOS VARIÁVEIS'!$E$22,(COLUMN()-1)&lt;='CUSTOS VARIÁVEIS'!$F$22),'CUSTOS VARIÁVEIS'!$L$22,0)</f>
        <v/>
      </c>
      <c r="AD53" s="67" t="str">
        <f>IF(AND((COLUMN()-1)&gt;='CUSTOS VARIÁVEIS'!$E$22,(COLUMN()-1)&lt;='CUSTOS VARIÁVEIS'!$F$22),'CUSTOS VARIÁVEIS'!$L$22,0)</f>
        <v/>
      </c>
      <c r="AE53" s="67" t="str">
        <f>IF(AND((COLUMN()-1)&gt;='CUSTOS VARIÁVEIS'!$E$22,(COLUMN()-1)&lt;='CUSTOS VARIÁVEIS'!$F$22),'CUSTOS VARIÁVEIS'!$L$22,0)</f>
        <v/>
      </c>
      <c r="AF53" s="67" t="str">
        <f>IF(AND((COLUMN()-1)&gt;='CUSTOS VARIÁVEIS'!$E$22,(COLUMN()-1)&lt;='CUSTOS VARIÁVEIS'!$F$22),'CUSTOS VARIÁVEIS'!$L$22,0)</f>
        <v/>
      </c>
      <c r="AG53" s="67" t="str">
        <f>IF(AND((COLUMN()-1)&gt;='CUSTOS VARIÁVEIS'!$E$22,(COLUMN()-1)&lt;='CUSTOS VARIÁVEIS'!$F$22),'CUSTOS VARIÁVEIS'!$L$22,0)</f>
        <v/>
      </c>
      <c r="AH53" s="67" t="str">
        <f>IF(AND((COLUMN()-1)&gt;='CUSTOS VARIÁVEIS'!$E$22,(COLUMN()-1)&lt;='CUSTOS VARIÁVEIS'!$F$22),'CUSTOS VARIÁVEIS'!$L$22,0)</f>
        <v/>
      </c>
      <c r="AI53" s="67" t="str">
        <f>IF(AND((COLUMN()-1)&gt;='CUSTOS VARIÁVEIS'!$E$22,(COLUMN()-1)&lt;='CUSTOS VARIÁVEIS'!$F$22),'CUSTOS VARIÁVEIS'!$L$22,0)</f>
        <v/>
      </c>
      <c r="AJ53" s="67" t="str">
        <f>IF(AND((COLUMN()-1)&gt;='CUSTOS VARIÁVEIS'!$E$22,(COLUMN()-1)&lt;='CUSTOS VARIÁVEIS'!$F$22),'CUSTOS VARIÁVEIS'!$L$22,0)</f>
        <v/>
      </c>
      <c r="AK53" s="67" t="str">
        <f>IF(AND((COLUMN()-1)&gt;='CUSTOS VARIÁVEIS'!$E$22,(COLUMN()-1)&lt;='CUSTOS VARIÁVEIS'!$F$22),'CUSTOS VARIÁVEIS'!$L$22,0)</f>
        <v/>
      </c>
      <c r="AL53" s="67" t="str">
        <f>IF(AND((COLUMN()-1)&gt;='CUSTOS VARIÁVEIS'!$E$22,(COLUMN()-1)&lt;='CUSTOS VARIÁVEIS'!$F$22),'CUSTOS VARIÁVEIS'!$L$22,0)</f>
        <v/>
      </c>
      <c r="AM53" s="67" t="str">
        <f>IF(AND((COLUMN()-1)&gt;='CUSTOS VARIÁVEIS'!$E$22,(COLUMN()-1)&lt;='CUSTOS VARIÁVEIS'!$F$22),'CUSTOS VARIÁVEIS'!$L$22,0)</f>
        <v/>
      </c>
      <c r="AN53" s="67" t="str">
        <f>IF(AND((COLUMN()-1)&gt;='CUSTOS VARIÁVEIS'!$E$22,(COLUMN()-1)&lt;='CUSTOS VARIÁVEIS'!$F$22),'CUSTOS VARIÁVEIS'!$L$22,0)</f>
        <v/>
      </c>
      <c r="AO53" s="67" t="str">
        <f>IF(AND((COLUMN()-1)&gt;='CUSTOS VARIÁVEIS'!$E$22,(COLUMN()-1)&lt;='CUSTOS VARIÁVEIS'!$F$22),'CUSTOS VARIÁVEIS'!$L$22,0)</f>
        <v/>
      </c>
      <c r="AP53" s="67" t="str">
        <f>IF(AND((COLUMN()-1)&gt;='CUSTOS VARIÁVEIS'!$E$22,(COLUMN()-1)&lt;='CUSTOS VARIÁVEIS'!$F$22),'CUSTOS VARIÁVEIS'!$L$22,0)</f>
        <v/>
      </c>
      <c r="AQ53" s="67" t="str">
        <f>IF(AND((COLUMN()-1)&gt;='CUSTOS VARIÁVEIS'!$E$22,(COLUMN()-1)&lt;='CUSTOS VARIÁVEIS'!$F$22),'CUSTOS VARIÁVEIS'!$L$22,0)</f>
        <v/>
      </c>
      <c r="AR53" s="67" t="str">
        <f>IF(AND((COLUMN()-1)&gt;='CUSTOS VARIÁVEIS'!$E$22,(COLUMN()-1)&lt;='CUSTOS VARIÁVEIS'!$F$22),'CUSTOS VARIÁVEIS'!$L$22,0)</f>
        <v/>
      </c>
      <c r="AS53" s="67" t="str">
        <f>IF(AND((COLUMN()-1)&gt;='CUSTOS VARIÁVEIS'!$E$22,(COLUMN()-1)&lt;='CUSTOS VARIÁVEIS'!$F$22),'CUSTOS VARIÁVEIS'!$L$22,0)</f>
        <v/>
      </c>
      <c r="AT53" s="67" t="str">
        <f>IF(AND((COLUMN()-1)&gt;='CUSTOS VARIÁVEIS'!$E$22,(COLUMN()-1)&lt;='CUSTOS VARIÁVEIS'!$F$22),'CUSTOS VARIÁVEIS'!$L$22,0)</f>
        <v/>
      </c>
      <c r="AU53" s="67" t="str">
        <f>IF(AND((COLUMN()-1)&gt;='CUSTOS VARIÁVEIS'!$E$22,(COLUMN()-1)&lt;='CUSTOS VARIÁVEIS'!$F$22),'CUSTOS VARIÁVEIS'!$L$22,0)</f>
        <v/>
      </c>
      <c r="AV53" s="67" t="str">
        <f>IF(AND((COLUMN()-1)&gt;='CUSTOS VARIÁVEIS'!$E$22,(COLUMN()-1)&lt;='CUSTOS VARIÁVEIS'!$F$22),'CUSTOS VARIÁVEIS'!$L$22,0)</f>
        <v/>
      </c>
      <c r="AW53" s="67" t="str">
        <f>IF(AND((COLUMN()-1)&gt;='CUSTOS VARIÁVEIS'!$E$22,(COLUMN()-1)&lt;='CUSTOS VARIÁVEIS'!$F$22),'CUSTOS VARIÁVEIS'!$L$22,0)</f>
        <v/>
      </c>
      <c r="AX53" s="67" t="str">
        <f>IF(AND((COLUMN()-1)&gt;='CUSTOS VARIÁVEIS'!$E$22,(COLUMN()-1)&lt;='CUSTOS VARIÁVEIS'!$F$22),'CUSTOS VARIÁVEIS'!$L$22,0)</f>
        <v/>
      </c>
      <c r="AY53" s="67" t="str">
        <f>IF(AND((COLUMN()-1)&gt;='CUSTOS VARIÁVEIS'!$E$22,(COLUMN()-1)&lt;='CUSTOS VARIÁVEIS'!$F$22),'CUSTOS VARIÁVEIS'!$L$22,0)</f>
        <v/>
      </c>
      <c r="AZ53" s="67" t="str">
        <f>IF(AND((COLUMN()-1)&gt;='CUSTOS VARIÁVEIS'!$E$22,(COLUMN()-1)&lt;='CUSTOS VARIÁVEIS'!$F$22),'CUSTOS VARIÁVEIS'!$L$22,0)</f>
        <v/>
      </c>
      <c r="BA53" s="67" t="str">
        <f>IF(AND((COLUMN()-1)&gt;='CUSTOS VARIÁVEIS'!$E$22,(COLUMN()-1)&lt;='CUSTOS VARIÁVEIS'!$F$22),'CUSTOS VARIÁVEIS'!$L$22,0)</f>
        <v/>
      </c>
    </row>
    <row r="54" spans="1:53" x14ac:dyDescent="0.35">
      <c r="A54" s="38" t="s">
        <v>209</v>
      </c>
      <c r="B54" s="16">
        <f>IF('CUSTOS VARIÁVEIS'!$B$22&lt;&gt;"",0,IF(AND((COLUMN()-1)&gt;='CUSTOS VARIÁVEIS'!$E$23,(COLUMN()-1)&lt;='CUSTOS VARIÁVEIS'!$F$23),'CUSTOS VARIÁVEIS'!$L$23,0))</f>
        <v>4.6153849704142287</v>
      </c>
      <c r="C54" s="16">
        <f>IF('CUSTOS VARIÁVEIS'!$B$22&lt;&gt;"",0,IF(AND((COLUMN()-1)&gt;='CUSTOS VARIÁVEIS'!$E$23,(COLUMN()-1)&lt;='CUSTOS VARIÁVEIS'!$F$23),'CUSTOS VARIÁVEIS'!$L$23,0))</f>
        <v>4.6153849704142287</v>
      </c>
      <c r="D54" s="16">
        <f>IF('CUSTOS VARIÁVEIS'!$B$22&lt;&gt;"",0,IF(AND((COLUMN()-1)&gt;='CUSTOS VARIÁVEIS'!$E$23,(COLUMN()-1)&lt;='CUSTOS VARIÁVEIS'!$F$23),'CUSTOS VARIÁVEIS'!$L$23,0))</f>
        <v>4.6153849704142287</v>
      </c>
      <c r="E54" s="16">
        <f>IF('CUSTOS VARIÁVEIS'!$B$22&lt;&gt;"",0,IF(AND((COLUMN()-1)&gt;='CUSTOS VARIÁVEIS'!$E$23,(COLUMN()-1)&lt;='CUSTOS VARIÁVEIS'!$F$23),'CUSTOS VARIÁVEIS'!$L$23,0))</f>
        <v>4.6153849704142287</v>
      </c>
      <c r="F54" s="16">
        <f>IF('CUSTOS VARIÁVEIS'!$B$22&lt;&gt;"",0,IF(AND((COLUMN()-1)&gt;='CUSTOS VARIÁVEIS'!$E$23,(COLUMN()-1)&lt;='CUSTOS VARIÁVEIS'!$F$23),'CUSTOS VARIÁVEIS'!$L$23,0))</f>
        <v>4.6153849704142287</v>
      </c>
      <c r="G54" s="16">
        <f>IF('CUSTOS VARIÁVEIS'!$B$22&lt;&gt;"",0,IF(AND((COLUMN()-1)&gt;='CUSTOS VARIÁVEIS'!$E$23,(COLUMN()-1)&lt;='CUSTOS VARIÁVEIS'!$F$23),'CUSTOS VARIÁVEIS'!$L$23,0))</f>
        <v>4.6153849704142287</v>
      </c>
      <c r="H54" s="16">
        <f>IF('CUSTOS VARIÁVEIS'!$B$22&lt;&gt;"",0,IF(AND((COLUMN()-1)&gt;='CUSTOS VARIÁVEIS'!$E$23,(COLUMN()-1)&lt;='CUSTOS VARIÁVEIS'!$F$23),'CUSTOS VARIÁVEIS'!$L$23,0))</f>
        <v>4.6153849704142287</v>
      </c>
      <c r="I54" s="16">
        <f>IF('CUSTOS VARIÁVEIS'!$B$22&lt;&gt;"",0,IF(AND((COLUMN()-1)&gt;='CUSTOS VARIÁVEIS'!$E$23,(COLUMN()-1)&lt;='CUSTOS VARIÁVEIS'!$F$23),'CUSTOS VARIÁVEIS'!$L$23,0))</f>
        <v>4.6153849704142287</v>
      </c>
      <c r="J54" s="16">
        <f>IF('CUSTOS VARIÁVEIS'!$B$22&lt;&gt;"",0,IF(AND((COLUMN()-1)&gt;='CUSTOS VARIÁVEIS'!$E$23,(COLUMN()-1)&lt;='CUSTOS VARIÁVEIS'!$F$23),'CUSTOS VARIÁVEIS'!$L$23,0))</f>
        <v>4.6153849704142287</v>
      </c>
      <c r="K54" s="16">
        <f>IF('CUSTOS VARIÁVEIS'!$B$22&lt;&gt;"",0,IF(AND((COLUMN()-1)&gt;='CUSTOS VARIÁVEIS'!$E$23,(COLUMN()-1)&lt;='CUSTOS VARIÁVEIS'!$F$23),'CUSTOS VARIÁVEIS'!$L$23,0))</f>
        <v>4.6153849704142287</v>
      </c>
      <c r="L54" s="16">
        <f>IF('CUSTOS VARIÁVEIS'!$B$22&lt;&gt;"",0,IF(AND((COLUMN()-1)&gt;='CUSTOS VARIÁVEIS'!$E$23,(COLUMN()-1)&lt;='CUSTOS VARIÁVEIS'!$F$23),'CUSTOS VARIÁVEIS'!$L$23,0))</f>
        <v>4.6153849704142287</v>
      </c>
      <c r="M54" s="16">
        <f>IF('CUSTOS VARIÁVEIS'!$B$22&lt;&gt;"",0,IF(AND((COLUMN()-1)&gt;='CUSTOS VARIÁVEIS'!$E$23,(COLUMN()-1)&lt;='CUSTOS VARIÁVEIS'!$F$23),'CUSTOS VARIÁVEIS'!$L$23,0))</f>
        <v>4.6153849704142287</v>
      </c>
      <c r="N54" s="16">
        <f>IF('CUSTOS VARIÁVEIS'!$B$22&lt;&gt;"",0,IF(AND((COLUMN()-1)&gt;='CUSTOS VARIÁVEIS'!$E$23,(COLUMN()-1)&lt;='CUSTOS VARIÁVEIS'!$F$23),'CUSTOS VARIÁVEIS'!$L$23,0))</f>
        <v>4.6153849704142287</v>
      </c>
      <c r="O54" s="16">
        <f>IF('CUSTOS VARIÁVEIS'!$B$22&lt;&gt;"",0,IF(AND((COLUMN()-1)&gt;='CUSTOS VARIÁVEIS'!$E$23,(COLUMN()-1)&lt;='CUSTOS VARIÁVEIS'!$F$23),'CUSTOS VARIÁVEIS'!$L$23,0))</f>
        <v>4.6153849704142287</v>
      </c>
      <c r="P54" s="16">
        <f>IF('CUSTOS VARIÁVEIS'!$B$22&lt;&gt;"",0,IF(AND((COLUMN()-1)&gt;='CUSTOS VARIÁVEIS'!$E$23,(COLUMN()-1)&lt;='CUSTOS VARIÁVEIS'!$F$23),'CUSTOS VARIÁVEIS'!$L$23,0))</f>
        <v>4.6153849704142287</v>
      </c>
      <c r="Q54" s="16">
        <f>IF('CUSTOS VARIÁVEIS'!$B$22&lt;&gt;"",0,IF(AND((COLUMN()-1)&gt;='CUSTOS VARIÁVEIS'!$E$23,(COLUMN()-1)&lt;='CUSTOS VARIÁVEIS'!$F$23),'CUSTOS VARIÁVEIS'!$L$23,0))</f>
        <v>4.6153849704142287</v>
      </c>
      <c r="R54" s="16">
        <f>IF('CUSTOS VARIÁVEIS'!$B$22&lt;&gt;"",0,IF(AND((COLUMN()-1)&gt;='CUSTOS VARIÁVEIS'!$E$23,(COLUMN()-1)&lt;='CUSTOS VARIÁVEIS'!$F$23),'CUSTOS VARIÁVEIS'!$L$23,0))</f>
        <v>4.6153849704142287</v>
      </c>
      <c r="S54" s="16">
        <f>IF('CUSTOS VARIÁVEIS'!$B$22&lt;&gt;"",0,IF(AND((COLUMN()-1)&gt;='CUSTOS VARIÁVEIS'!$E$23,(COLUMN()-1)&lt;='CUSTOS VARIÁVEIS'!$F$23),'CUSTOS VARIÁVEIS'!$L$23,0))</f>
        <v>4.6153849704142287</v>
      </c>
      <c r="T54" s="16">
        <f>IF('CUSTOS VARIÁVEIS'!$B$22&lt;&gt;"",0,IF(AND((COLUMN()-1)&gt;='CUSTOS VARIÁVEIS'!$E$23,(COLUMN()-1)&lt;='CUSTOS VARIÁVEIS'!$F$23),'CUSTOS VARIÁVEIS'!$L$23,0))</f>
        <v>4.6153849704142287</v>
      </c>
      <c r="U54" s="16">
        <f>IF('CUSTOS VARIÁVEIS'!$B$22&lt;&gt;"",0,IF(AND((COLUMN()-1)&gt;='CUSTOS VARIÁVEIS'!$E$23,(COLUMN()-1)&lt;='CUSTOS VARIÁVEIS'!$F$23),'CUSTOS VARIÁVEIS'!$L$23,0))</f>
        <v>4.6153849704142287</v>
      </c>
      <c r="V54" s="16">
        <f>IF('CUSTOS VARIÁVEIS'!$B$22&lt;&gt;"",0,IF(AND((COLUMN()-1)&gt;='CUSTOS VARIÁVEIS'!$E$23,(COLUMN()-1)&lt;='CUSTOS VARIÁVEIS'!$F$23),'CUSTOS VARIÁVEIS'!$L$23,0))</f>
        <v>4.6153849704142287</v>
      </c>
      <c r="W54" s="16">
        <f>IF('CUSTOS VARIÁVEIS'!$B$22&lt;&gt;"",0,IF(AND((COLUMN()-1)&gt;='CUSTOS VARIÁVEIS'!$E$23,(COLUMN()-1)&lt;='CUSTOS VARIÁVEIS'!$F$23),'CUSTOS VARIÁVEIS'!$L$23,0))</f>
        <v>4.6153849704142287</v>
      </c>
      <c r="X54" s="16">
        <f>IF('CUSTOS VARIÁVEIS'!$B$22&lt;&gt;"",0,IF(AND((COLUMN()-1)&gt;='CUSTOS VARIÁVEIS'!$E$23,(COLUMN()-1)&lt;='CUSTOS VARIÁVEIS'!$F$23),'CUSTOS VARIÁVEIS'!$L$23,0))</f>
        <v>4.6153849704142287</v>
      </c>
      <c r="Y54" s="16">
        <f>IF('CUSTOS VARIÁVEIS'!$B$22&lt;&gt;"",0,IF(AND((COLUMN()-1)&gt;='CUSTOS VARIÁVEIS'!$E$23,(COLUMN()-1)&lt;='CUSTOS VARIÁVEIS'!$F$23),'CUSTOS VARIÁVEIS'!$L$23,0))</f>
        <v>4.6153849704142287</v>
      </c>
      <c r="Z54" s="16">
        <f>IF('CUSTOS VARIÁVEIS'!$B$22&lt;&gt;"",0,IF(AND((COLUMN()-1)&gt;='CUSTOS VARIÁVEIS'!$E$23,(COLUMN()-1)&lt;='CUSTOS VARIÁVEIS'!$F$23),'CUSTOS VARIÁVEIS'!$L$23,0))</f>
        <v>4.6153849704142287</v>
      </c>
      <c r="AA54" s="16">
        <f>IF('CUSTOS VARIÁVEIS'!$B$22&lt;&gt;"",0,IF(AND((COLUMN()-1)&gt;='CUSTOS VARIÁVEIS'!$E$23,(COLUMN()-1)&lt;='CUSTOS VARIÁVEIS'!$F$23),'CUSTOS VARIÁVEIS'!$L$23,0))</f>
        <v>4.6153849704142287</v>
      </c>
      <c r="AB54" s="16">
        <f>IF('CUSTOS VARIÁVEIS'!$B$22&lt;&gt;"",0,IF(AND((COLUMN()-1)&gt;='CUSTOS VARIÁVEIS'!$E$23,(COLUMN()-1)&lt;='CUSTOS VARIÁVEIS'!$F$23),'CUSTOS VARIÁVEIS'!$L$23,0))</f>
        <v>4.6153849704142287</v>
      </c>
      <c r="AC54" s="16">
        <f>IF('CUSTOS VARIÁVEIS'!$B$22&lt;&gt;"",0,IF(AND((COLUMN()-1)&gt;='CUSTOS VARIÁVEIS'!$E$23,(COLUMN()-1)&lt;='CUSTOS VARIÁVEIS'!$F$23),'CUSTOS VARIÁVEIS'!$L$23,0))</f>
        <v>4.6153849704142287</v>
      </c>
      <c r="AD54" s="16">
        <f>IF('CUSTOS VARIÁVEIS'!$B$22&lt;&gt;"",0,IF(AND((COLUMN()-1)&gt;='CUSTOS VARIÁVEIS'!$E$23,(COLUMN()-1)&lt;='CUSTOS VARIÁVEIS'!$F$23),'CUSTOS VARIÁVEIS'!$L$23,0))</f>
        <v>4.6153849704142287</v>
      </c>
      <c r="AE54" s="16">
        <f>IF('CUSTOS VARIÁVEIS'!$B$22&lt;&gt;"",0,IF(AND((COLUMN()-1)&gt;='CUSTOS VARIÁVEIS'!$E$23,(COLUMN()-1)&lt;='CUSTOS VARIÁVEIS'!$F$23),'CUSTOS VARIÁVEIS'!$L$23,0))</f>
        <v>4.6153849704142287</v>
      </c>
      <c r="AF54" s="16">
        <f>IF('CUSTOS VARIÁVEIS'!$B$22&lt;&gt;"",0,IF(AND((COLUMN()-1)&gt;='CUSTOS VARIÁVEIS'!$E$23,(COLUMN()-1)&lt;='CUSTOS VARIÁVEIS'!$F$23),'CUSTOS VARIÁVEIS'!$L$23,0))</f>
        <v>4.6153849704142287</v>
      </c>
      <c r="AG54" s="16">
        <f>IF('CUSTOS VARIÁVEIS'!$B$22&lt;&gt;"",0,IF(AND((COLUMN()-1)&gt;='CUSTOS VARIÁVEIS'!$E$23,(COLUMN()-1)&lt;='CUSTOS VARIÁVEIS'!$F$23),'CUSTOS VARIÁVEIS'!$L$23,0))</f>
        <v>4.6153849704142287</v>
      </c>
      <c r="AH54" s="16">
        <f>IF('CUSTOS VARIÁVEIS'!$B$22&lt;&gt;"",0,IF(AND((COLUMN()-1)&gt;='CUSTOS VARIÁVEIS'!$E$23,(COLUMN()-1)&lt;='CUSTOS VARIÁVEIS'!$F$23),'CUSTOS VARIÁVEIS'!$L$23,0))</f>
        <v>4.6153849704142287</v>
      </c>
      <c r="AI54" s="16">
        <f>IF('CUSTOS VARIÁVEIS'!$B$22&lt;&gt;"",0,IF(AND((COLUMN()-1)&gt;='CUSTOS VARIÁVEIS'!$E$23,(COLUMN()-1)&lt;='CUSTOS VARIÁVEIS'!$F$23),'CUSTOS VARIÁVEIS'!$L$23,0))</f>
        <v>4.6153849704142287</v>
      </c>
      <c r="AJ54" s="16">
        <f>IF('CUSTOS VARIÁVEIS'!$B$22&lt;&gt;"",0,IF(AND((COLUMN()-1)&gt;='CUSTOS VARIÁVEIS'!$E$23,(COLUMN()-1)&lt;='CUSTOS VARIÁVEIS'!$F$23),'CUSTOS VARIÁVEIS'!$L$23,0))</f>
        <v>4.6153849704142287</v>
      </c>
      <c r="AK54" s="16">
        <f>IF('CUSTOS VARIÁVEIS'!$B$22&lt;&gt;"",0,IF(AND((COLUMN()-1)&gt;='CUSTOS VARIÁVEIS'!$E$23,(COLUMN()-1)&lt;='CUSTOS VARIÁVEIS'!$F$23),'CUSTOS VARIÁVEIS'!$L$23,0))</f>
        <v>4.6153849704142287</v>
      </c>
      <c r="AL54" s="16">
        <f>IF('CUSTOS VARIÁVEIS'!$B$22&lt;&gt;"",0,IF(AND((COLUMN()-1)&gt;='CUSTOS VARIÁVEIS'!$E$23,(COLUMN()-1)&lt;='CUSTOS VARIÁVEIS'!$F$23),'CUSTOS VARIÁVEIS'!$L$23,0))</f>
        <v>4.6153849704142287</v>
      </c>
      <c r="AM54" s="16">
        <f>IF('CUSTOS VARIÁVEIS'!$B$22&lt;&gt;"",0,IF(AND((COLUMN()-1)&gt;='CUSTOS VARIÁVEIS'!$E$23,(COLUMN()-1)&lt;='CUSTOS VARIÁVEIS'!$F$23),'CUSTOS VARIÁVEIS'!$L$23,0))</f>
        <v>4.6153849704142287</v>
      </c>
      <c r="AN54" s="16">
        <f>IF('CUSTOS VARIÁVEIS'!$B$22&lt;&gt;"",0,IF(AND((COLUMN()-1)&gt;='CUSTOS VARIÁVEIS'!$E$23,(COLUMN()-1)&lt;='CUSTOS VARIÁVEIS'!$F$23),'CUSTOS VARIÁVEIS'!$L$23,0))</f>
        <v>4.6153849704142287</v>
      </c>
      <c r="AO54" s="16">
        <f>IF('CUSTOS VARIÁVEIS'!$B$22&lt;&gt;"",0,IF(AND((COLUMN()-1)&gt;='CUSTOS VARIÁVEIS'!$E$23,(COLUMN()-1)&lt;='CUSTOS VARIÁVEIS'!$F$23),'CUSTOS VARIÁVEIS'!$L$23,0))</f>
        <v>4.6153849704142287</v>
      </c>
      <c r="AP54" s="16">
        <f>IF('CUSTOS VARIÁVEIS'!$B$22&lt;&gt;"",0,IF(AND((COLUMN()-1)&gt;='CUSTOS VARIÁVEIS'!$E$23,(COLUMN()-1)&lt;='CUSTOS VARIÁVEIS'!$F$23),'CUSTOS VARIÁVEIS'!$L$23,0))</f>
        <v>4.6153849704142287</v>
      </c>
      <c r="AQ54" s="16">
        <f>IF('CUSTOS VARIÁVEIS'!$B$22&lt;&gt;"",0,IF(AND((COLUMN()-1)&gt;='CUSTOS VARIÁVEIS'!$E$23,(COLUMN()-1)&lt;='CUSTOS VARIÁVEIS'!$F$23),'CUSTOS VARIÁVEIS'!$L$23,0))</f>
        <v>4.6153849704142287</v>
      </c>
      <c r="AR54" s="16">
        <f>IF('CUSTOS VARIÁVEIS'!$B$22&lt;&gt;"",0,IF(AND((COLUMN()-1)&gt;='CUSTOS VARIÁVEIS'!$E$23,(COLUMN()-1)&lt;='CUSTOS VARIÁVEIS'!$F$23),'CUSTOS VARIÁVEIS'!$L$23,0))</f>
        <v>4.6153849704142287</v>
      </c>
      <c r="AS54" s="16">
        <f>IF('CUSTOS VARIÁVEIS'!$B$22&lt;&gt;"",0,IF(AND((COLUMN()-1)&gt;='CUSTOS VARIÁVEIS'!$E$23,(COLUMN()-1)&lt;='CUSTOS VARIÁVEIS'!$F$23),'CUSTOS VARIÁVEIS'!$L$23,0))</f>
        <v>4.6153849704142287</v>
      </c>
      <c r="AT54" s="16">
        <f>IF('CUSTOS VARIÁVEIS'!$B$22&lt;&gt;"",0,IF(AND((COLUMN()-1)&gt;='CUSTOS VARIÁVEIS'!$E$23,(COLUMN()-1)&lt;='CUSTOS VARIÁVEIS'!$F$23),'CUSTOS VARIÁVEIS'!$L$23,0))</f>
        <v>4.6153849704142287</v>
      </c>
      <c r="AU54" s="16">
        <f>IF('CUSTOS VARIÁVEIS'!$B$22&lt;&gt;"",0,IF(AND((COLUMN()-1)&gt;='CUSTOS VARIÁVEIS'!$E$23,(COLUMN()-1)&lt;='CUSTOS VARIÁVEIS'!$F$23),'CUSTOS VARIÁVEIS'!$L$23,0))</f>
        <v>4.6153849704142287</v>
      </c>
      <c r="AV54" s="16">
        <f>IF('CUSTOS VARIÁVEIS'!$B$22&lt;&gt;"",0,IF(AND((COLUMN()-1)&gt;='CUSTOS VARIÁVEIS'!$E$23,(COLUMN()-1)&lt;='CUSTOS VARIÁVEIS'!$F$23),'CUSTOS VARIÁVEIS'!$L$23,0))</f>
        <v>4.6153849704142287</v>
      </c>
      <c r="AW54" s="16">
        <f>IF('CUSTOS VARIÁVEIS'!$B$22&lt;&gt;"",0,IF(AND((COLUMN()-1)&gt;='CUSTOS VARIÁVEIS'!$E$23,(COLUMN()-1)&lt;='CUSTOS VARIÁVEIS'!$F$23),'CUSTOS VARIÁVEIS'!$L$23,0))</f>
        <v>4.6153849704142287</v>
      </c>
      <c r="AX54" s="16">
        <f>IF('CUSTOS VARIÁVEIS'!$B$22&lt;&gt;"",0,IF(AND((COLUMN()-1)&gt;='CUSTOS VARIÁVEIS'!$E$23,(COLUMN()-1)&lt;='CUSTOS VARIÁVEIS'!$F$23),'CUSTOS VARIÁVEIS'!$L$23,0))</f>
        <v>4.6153849704142287</v>
      </c>
      <c r="AY54" s="16">
        <f>IF('CUSTOS VARIÁVEIS'!$B$22&lt;&gt;"",0,IF(AND((COLUMN()-1)&gt;='CUSTOS VARIÁVEIS'!$E$23,(COLUMN()-1)&lt;='CUSTOS VARIÁVEIS'!$F$23),'CUSTOS VARIÁVEIS'!$L$23,0))</f>
        <v>4.6153849704142287</v>
      </c>
      <c r="AZ54" s="16">
        <f>IF('CUSTOS VARIÁVEIS'!$B$22&lt;&gt;"",0,IF(AND((COLUMN()-1)&gt;='CUSTOS VARIÁVEIS'!$E$23,(COLUMN()-1)&lt;='CUSTOS VARIÁVEIS'!$F$23),'CUSTOS VARIÁVEIS'!$L$23,0))</f>
        <v>4.6153849704142287</v>
      </c>
      <c r="BA54" s="16">
        <f>IF('CUSTOS VARIÁVEIS'!$B$22&lt;&gt;"",0,IF(AND((COLUMN()-1)&gt;='CUSTOS VARIÁVEIS'!$E$23,(COLUMN()-1)&lt;='CUSTOS VARIÁVEIS'!$F$23),'CUSTOS VARIÁVEIS'!$L$23,0))</f>
        <v>4.6153849704142287</v>
      </c>
    </row>
    <row r="55" spans="1:53" x14ac:dyDescent="0.35">
      <c r="A55" s="38" t="s">
        <v>211</v>
      </c>
      <c r="B55" s="16">
        <f>IF('CUSTOS VARIÁVEIS'!$B$22&lt;&gt;"",0,IF(AND((COLUMN()-1)&gt;='CUSTOS VARIÁVEIS'!$E$24,(COLUMN()-1)&lt;='CUSTOS VARIÁVEIS'!$F$24),'CUSTOS VARIÁVEIS'!$L$24,0))</f>
        <v>20</v>
      </c>
      <c r="C55" s="16">
        <f>IF('CUSTOS VARIÁVEIS'!$B$22&lt;&gt;"",0,IF(AND((COLUMN()-1)&gt;='CUSTOS VARIÁVEIS'!$E$24,(COLUMN()-1)&lt;='CUSTOS VARIÁVEIS'!$F$24),'CUSTOS VARIÁVEIS'!$L$24,0))</f>
        <v>20</v>
      </c>
      <c r="D55" s="16">
        <f>IF('CUSTOS VARIÁVEIS'!$B$22&lt;&gt;"",0,IF(AND((COLUMN()-1)&gt;='CUSTOS VARIÁVEIS'!$E$24,(COLUMN()-1)&lt;='CUSTOS VARIÁVEIS'!$F$24),'CUSTOS VARIÁVEIS'!$L$24,0))</f>
        <v>20</v>
      </c>
      <c r="E55" s="16">
        <f>IF('CUSTOS VARIÁVEIS'!$B$22&lt;&gt;"",0,IF(AND((COLUMN()-1)&gt;='CUSTOS VARIÁVEIS'!$E$24,(COLUMN()-1)&lt;='CUSTOS VARIÁVEIS'!$F$24),'CUSTOS VARIÁVEIS'!$L$24,0))</f>
        <v>20</v>
      </c>
      <c r="F55" s="16">
        <f>IF('CUSTOS VARIÁVEIS'!$B$22&lt;&gt;"",0,IF(AND((COLUMN()-1)&gt;='CUSTOS VARIÁVEIS'!$E$24,(COLUMN()-1)&lt;='CUSTOS VARIÁVEIS'!$F$24),'CUSTOS VARIÁVEIS'!$L$24,0))</f>
        <v>20</v>
      </c>
      <c r="G55" s="16">
        <f>IF('CUSTOS VARIÁVEIS'!$B$22&lt;&gt;"",0,IF(AND((COLUMN()-1)&gt;='CUSTOS VARIÁVEIS'!$E$24,(COLUMN()-1)&lt;='CUSTOS VARIÁVEIS'!$F$24),'CUSTOS VARIÁVEIS'!$L$24,0))</f>
        <v>20</v>
      </c>
      <c r="H55" s="16">
        <f>IF('CUSTOS VARIÁVEIS'!$B$22&lt;&gt;"",0,IF(AND((COLUMN()-1)&gt;='CUSTOS VARIÁVEIS'!$E$24,(COLUMN()-1)&lt;='CUSTOS VARIÁVEIS'!$F$24),'CUSTOS VARIÁVEIS'!$L$24,0))</f>
        <v>20</v>
      </c>
      <c r="I55" s="16">
        <f>IF('CUSTOS VARIÁVEIS'!$B$22&lt;&gt;"",0,IF(AND((COLUMN()-1)&gt;='CUSTOS VARIÁVEIS'!$E$24,(COLUMN()-1)&lt;='CUSTOS VARIÁVEIS'!$F$24),'CUSTOS VARIÁVEIS'!$L$24,0))</f>
        <v>20</v>
      </c>
      <c r="J55" s="16">
        <f>IF('CUSTOS VARIÁVEIS'!$B$22&lt;&gt;"",0,IF(AND((COLUMN()-1)&gt;='CUSTOS VARIÁVEIS'!$E$24,(COLUMN()-1)&lt;='CUSTOS VARIÁVEIS'!$F$24),'CUSTOS VARIÁVEIS'!$L$24,0))</f>
        <v>20</v>
      </c>
      <c r="K55" s="16">
        <f>IF('CUSTOS VARIÁVEIS'!$B$22&lt;&gt;"",0,IF(AND((COLUMN()-1)&gt;='CUSTOS VARIÁVEIS'!$E$24,(COLUMN()-1)&lt;='CUSTOS VARIÁVEIS'!$F$24),'CUSTOS VARIÁVEIS'!$L$24,0))</f>
        <v>20</v>
      </c>
      <c r="L55" s="16">
        <f>IF('CUSTOS VARIÁVEIS'!$B$22&lt;&gt;"",0,IF(AND((COLUMN()-1)&gt;='CUSTOS VARIÁVEIS'!$E$24,(COLUMN()-1)&lt;='CUSTOS VARIÁVEIS'!$F$24),'CUSTOS VARIÁVEIS'!$L$24,0))</f>
        <v>20</v>
      </c>
      <c r="M55" s="16">
        <f>IF('CUSTOS VARIÁVEIS'!$B$22&lt;&gt;"",0,IF(AND((COLUMN()-1)&gt;='CUSTOS VARIÁVEIS'!$E$24,(COLUMN()-1)&lt;='CUSTOS VARIÁVEIS'!$F$24),'CUSTOS VARIÁVEIS'!$L$24,0))</f>
        <v>20</v>
      </c>
      <c r="N55" s="16">
        <f>IF('CUSTOS VARIÁVEIS'!$B$22&lt;&gt;"",0,IF(AND((COLUMN()-1)&gt;='CUSTOS VARIÁVEIS'!$E$24,(COLUMN()-1)&lt;='CUSTOS VARIÁVEIS'!$F$24),'CUSTOS VARIÁVEIS'!$L$24,0))</f>
        <v>20</v>
      </c>
      <c r="O55" s="16">
        <f>IF('CUSTOS VARIÁVEIS'!$B$22&lt;&gt;"",0,IF(AND((COLUMN()-1)&gt;='CUSTOS VARIÁVEIS'!$E$24,(COLUMN()-1)&lt;='CUSTOS VARIÁVEIS'!$F$24),'CUSTOS VARIÁVEIS'!$L$24,0))</f>
        <v>20</v>
      </c>
      <c r="P55" s="16">
        <f>IF('CUSTOS VARIÁVEIS'!$B$22&lt;&gt;"",0,IF(AND((COLUMN()-1)&gt;='CUSTOS VARIÁVEIS'!$E$24,(COLUMN()-1)&lt;='CUSTOS VARIÁVEIS'!$F$24),'CUSTOS VARIÁVEIS'!$L$24,0))</f>
        <v>20</v>
      </c>
      <c r="Q55" s="16">
        <f>IF('CUSTOS VARIÁVEIS'!$B$22&lt;&gt;"",0,IF(AND((COLUMN()-1)&gt;='CUSTOS VARIÁVEIS'!$E$24,(COLUMN()-1)&lt;='CUSTOS VARIÁVEIS'!$F$24),'CUSTOS VARIÁVEIS'!$L$24,0))</f>
        <v>20</v>
      </c>
      <c r="R55" s="16">
        <f>IF('CUSTOS VARIÁVEIS'!$B$22&lt;&gt;"",0,IF(AND((COLUMN()-1)&gt;='CUSTOS VARIÁVEIS'!$E$24,(COLUMN()-1)&lt;='CUSTOS VARIÁVEIS'!$F$24),'CUSTOS VARIÁVEIS'!$L$24,0))</f>
        <v>20</v>
      </c>
      <c r="S55" s="16">
        <f>IF('CUSTOS VARIÁVEIS'!$B$22&lt;&gt;"",0,IF(AND((COLUMN()-1)&gt;='CUSTOS VARIÁVEIS'!$E$24,(COLUMN()-1)&lt;='CUSTOS VARIÁVEIS'!$F$24),'CUSTOS VARIÁVEIS'!$L$24,0))</f>
        <v>20</v>
      </c>
      <c r="T55" s="16">
        <f>IF('CUSTOS VARIÁVEIS'!$B$22&lt;&gt;"",0,IF(AND((COLUMN()-1)&gt;='CUSTOS VARIÁVEIS'!$E$24,(COLUMN()-1)&lt;='CUSTOS VARIÁVEIS'!$F$24),'CUSTOS VARIÁVEIS'!$L$24,0))</f>
        <v>20</v>
      </c>
      <c r="U55" s="16">
        <f>IF('CUSTOS VARIÁVEIS'!$B$22&lt;&gt;"",0,IF(AND((COLUMN()-1)&gt;='CUSTOS VARIÁVEIS'!$E$24,(COLUMN()-1)&lt;='CUSTOS VARIÁVEIS'!$F$24),'CUSTOS VARIÁVEIS'!$L$24,0))</f>
        <v>20</v>
      </c>
      <c r="V55" s="16">
        <f>IF('CUSTOS VARIÁVEIS'!$B$22&lt;&gt;"",0,IF(AND((COLUMN()-1)&gt;='CUSTOS VARIÁVEIS'!$E$24,(COLUMN()-1)&lt;='CUSTOS VARIÁVEIS'!$F$24),'CUSTOS VARIÁVEIS'!$L$24,0))</f>
        <v>20</v>
      </c>
      <c r="W55" s="16">
        <f>IF('CUSTOS VARIÁVEIS'!$B$22&lt;&gt;"",0,IF(AND((COLUMN()-1)&gt;='CUSTOS VARIÁVEIS'!$E$24,(COLUMN()-1)&lt;='CUSTOS VARIÁVEIS'!$F$24),'CUSTOS VARIÁVEIS'!$L$24,0))</f>
        <v>20</v>
      </c>
      <c r="X55" s="16">
        <f>IF('CUSTOS VARIÁVEIS'!$B$22&lt;&gt;"",0,IF(AND((COLUMN()-1)&gt;='CUSTOS VARIÁVEIS'!$E$24,(COLUMN()-1)&lt;='CUSTOS VARIÁVEIS'!$F$24),'CUSTOS VARIÁVEIS'!$L$24,0))</f>
        <v>20</v>
      </c>
      <c r="Y55" s="16">
        <f>IF('CUSTOS VARIÁVEIS'!$B$22&lt;&gt;"",0,IF(AND((COLUMN()-1)&gt;='CUSTOS VARIÁVEIS'!$E$24,(COLUMN()-1)&lt;='CUSTOS VARIÁVEIS'!$F$24),'CUSTOS VARIÁVEIS'!$L$24,0))</f>
        <v>20</v>
      </c>
      <c r="Z55" s="16">
        <f>IF('CUSTOS VARIÁVEIS'!$B$22&lt;&gt;"",0,IF(AND((COLUMN()-1)&gt;='CUSTOS VARIÁVEIS'!$E$24,(COLUMN()-1)&lt;='CUSTOS VARIÁVEIS'!$F$24),'CUSTOS VARIÁVEIS'!$L$24,0))</f>
        <v>20</v>
      </c>
      <c r="AA55" s="16">
        <f>IF('CUSTOS VARIÁVEIS'!$B$22&lt;&gt;"",0,IF(AND((COLUMN()-1)&gt;='CUSTOS VARIÁVEIS'!$E$24,(COLUMN()-1)&lt;='CUSTOS VARIÁVEIS'!$F$24),'CUSTOS VARIÁVEIS'!$L$24,0))</f>
        <v>20</v>
      </c>
      <c r="AB55" s="16">
        <f>IF('CUSTOS VARIÁVEIS'!$B$22&lt;&gt;"",0,IF(AND((COLUMN()-1)&gt;='CUSTOS VARIÁVEIS'!$E$24,(COLUMN()-1)&lt;='CUSTOS VARIÁVEIS'!$F$24),'CUSTOS VARIÁVEIS'!$L$24,0))</f>
        <v>20</v>
      </c>
      <c r="AC55" s="16">
        <f>IF('CUSTOS VARIÁVEIS'!$B$22&lt;&gt;"",0,IF(AND((COLUMN()-1)&gt;='CUSTOS VARIÁVEIS'!$E$24,(COLUMN()-1)&lt;='CUSTOS VARIÁVEIS'!$F$24),'CUSTOS VARIÁVEIS'!$L$24,0))</f>
        <v>20</v>
      </c>
      <c r="AD55" s="16">
        <f>IF('CUSTOS VARIÁVEIS'!$B$22&lt;&gt;"",0,IF(AND((COLUMN()-1)&gt;='CUSTOS VARIÁVEIS'!$E$24,(COLUMN()-1)&lt;='CUSTOS VARIÁVEIS'!$F$24),'CUSTOS VARIÁVEIS'!$L$24,0))</f>
        <v>20</v>
      </c>
      <c r="AE55" s="16">
        <f>IF('CUSTOS VARIÁVEIS'!$B$22&lt;&gt;"",0,IF(AND((COLUMN()-1)&gt;='CUSTOS VARIÁVEIS'!$E$24,(COLUMN()-1)&lt;='CUSTOS VARIÁVEIS'!$F$24),'CUSTOS VARIÁVEIS'!$L$24,0))</f>
        <v>20</v>
      </c>
      <c r="AF55" s="16">
        <f>IF('CUSTOS VARIÁVEIS'!$B$22&lt;&gt;"",0,IF(AND((COLUMN()-1)&gt;='CUSTOS VARIÁVEIS'!$E$24,(COLUMN()-1)&lt;='CUSTOS VARIÁVEIS'!$F$24),'CUSTOS VARIÁVEIS'!$L$24,0))</f>
        <v>20</v>
      </c>
      <c r="AG55" s="16">
        <f>IF('CUSTOS VARIÁVEIS'!$B$22&lt;&gt;"",0,IF(AND((COLUMN()-1)&gt;='CUSTOS VARIÁVEIS'!$E$24,(COLUMN()-1)&lt;='CUSTOS VARIÁVEIS'!$F$24),'CUSTOS VARIÁVEIS'!$L$24,0))</f>
        <v>20</v>
      </c>
      <c r="AH55" s="16">
        <f>IF('CUSTOS VARIÁVEIS'!$B$22&lt;&gt;"",0,IF(AND((COLUMN()-1)&gt;='CUSTOS VARIÁVEIS'!$E$24,(COLUMN()-1)&lt;='CUSTOS VARIÁVEIS'!$F$24),'CUSTOS VARIÁVEIS'!$L$24,0))</f>
        <v>20</v>
      </c>
      <c r="AI55" s="16">
        <f>IF('CUSTOS VARIÁVEIS'!$B$22&lt;&gt;"",0,IF(AND((COLUMN()-1)&gt;='CUSTOS VARIÁVEIS'!$E$24,(COLUMN()-1)&lt;='CUSTOS VARIÁVEIS'!$F$24),'CUSTOS VARIÁVEIS'!$L$24,0))</f>
        <v>20</v>
      </c>
      <c r="AJ55" s="16">
        <f>IF('CUSTOS VARIÁVEIS'!$B$22&lt;&gt;"",0,IF(AND((COLUMN()-1)&gt;='CUSTOS VARIÁVEIS'!$E$24,(COLUMN()-1)&lt;='CUSTOS VARIÁVEIS'!$F$24),'CUSTOS VARIÁVEIS'!$L$24,0))</f>
        <v>20</v>
      </c>
      <c r="AK55" s="16">
        <f>IF('CUSTOS VARIÁVEIS'!$B$22&lt;&gt;"",0,IF(AND((COLUMN()-1)&gt;='CUSTOS VARIÁVEIS'!$E$24,(COLUMN()-1)&lt;='CUSTOS VARIÁVEIS'!$F$24),'CUSTOS VARIÁVEIS'!$L$24,0))</f>
        <v>20</v>
      </c>
      <c r="AL55" s="16">
        <f>IF('CUSTOS VARIÁVEIS'!$B$22&lt;&gt;"",0,IF(AND((COLUMN()-1)&gt;='CUSTOS VARIÁVEIS'!$E$24,(COLUMN()-1)&lt;='CUSTOS VARIÁVEIS'!$F$24),'CUSTOS VARIÁVEIS'!$L$24,0))</f>
        <v>20</v>
      </c>
      <c r="AM55" s="16">
        <f>IF('CUSTOS VARIÁVEIS'!$B$22&lt;&gt;"",0,IF(AND((COLUMN()-1)&gt;='CUSTOS VARIÁVEIS'!$E$24,(COLUMN()-1)&lt;='CUSTOS VARIÁVEIS'!$F$24),'CUSTOS VARIÁVEIS'!$L$24,0))</f>
        <v>20</v>
      </c>
      <c r="AN55" s="16">
        <f>IF('CUSTOS VARIÁVEIS'!$B$22&lt;&gt;"",0,IF(AND((COLUMN()-1)&gt;='CUSTOS VARIÁVEIS'!$E$24,(COLUMN()-1)&lt;='CUSTOS VARIÁVEIS'!$F$24),'CUSTOS VARIÁVEIS'!$L$24,0))</f>
        <v>20</v>
      </c>
      <c r="AO55" s="16">
        <f>IF('CUSTOS VARIÁVEIS'!$B$22&lt;&gt;"",0,IF(AND((COLUMN()-1)&gt;='CUSTOS VARIÁVEIS'!$E$24,(COLUMN()-1)&lt;='CUSTOS VARIÁVEIS'!$F$24),'CUSTOS VARIÁVEIS'!$L$24,0))</f>
        <v>20</v>
      </c>
      <c r="AP55" s="16">
        <f>IF('CUSTOS VARIÁVEIS'!$B$22&lt;&gt;"",0,IF(AND((COLUMN()-1)&gt;='CUSTOS VARIÁVEIS'!$E$24,(COLUMN()-1)&lt;='CUSTOS VARIÁVEIS'!$F$24),'CUSTOS VARIÁVEIS'!$L$24,0))</f>
        <v>20</v>
      </c>
      <c r="AQ55" s="16">
        <f>IF('CUSTOS VARIÁVEIS'!$B$22&lt;&gt;"",0,IF(AND((COLUMN()-1)&gt;='CUSTOS VARIÁVEIS'!$E$24,(COLUMN()-1)&lt;='CUSTOS VARIÁVEIS'!$F$24),'CUSTOS VARIÁVEIS'!$L$24,0))</f>
        <v>20</v>
      </c>
      <c r="AR55" s="16">
        <f>IF('CUSTOS VARIÁVEIS'!$B$22&lt;&gt;"",0,IF(AND((COLUMN()-1)&gt;='CUSTOS VARIÁVEIS'!$E$24,(COLUMN()-1)&lt;='CUSTOS VARIÁVEIS'!$F$24),'CUSTOS VARIÁVEIS'!$L$24,0))</f>
        <v>20</v>
      </c>
      <c r="AS55" s="16">
        <f>IF('CUSTOS VARIÁVEIS'!$B$22&lt;&gt;"",0,IF(AND((COLUMN()-1)&gt;='CUSTOS VARIÁVEIS'!$E$24,(COLUMN()-1)&lt;='CUSTOS VARIÁVEIS'!$F$24),'CUSTOS VARIÁVEIS'!$L$24,0))</f>
        <v>20</v>
      </c>
      <c r="AT55" s="16">
        <f>IF('CUSTOS VARIÁVEIS'!$B$22&lt;&gt;"",0,IF(AND((COLUMN()-1)&gt;='CUSTOS VARIÁVEIS'!$E$24,(COLUMN()-1)&lt;='CUSTOS VARIÁVEIS'!$F$24),'CUSTOS VARIÁVEIS'!$L$24,0))</f>
        <v>20</v>
      </c>
      <c r="AU55" s="16">
        <f>IF('CUSTOS VARIÁVEIS'!$B$22&lt;&gt;"",0,IF(AND((COLUMN()-1)&gt;='CUSTOS VARIÁVEIS'!$E$24,(COLUMN()-1)&lt;='CUSTOS VARIÁVEIS'!$F$24),'CUSTOS VARIÁVEIS'!$L$24,0))</f>
        <v>20</v>
      </c>
      <c r="AV55" s="16">
        <f>IF('CUSTOS VARIÁVEIS'!$B$22&lt;&gt;"",0,IF(AND((COLUMN()-1)&gt;='CUSTOS VARIÁVEIS'!$E$24,(COLUMN()-1)&lt;='CUSTOS VARIÁVEIS'!$F$24),'CUSTOS VARIÁVEIS'!$L$24,0))</f>
        <v>20</v>
      </c>
      <c r="AW55" s="16">
        <f>IF('CUSTOS VARIÁVEIS'!$B$22&lt;&gt;"",0,IF(AND((COLUMN()-1)&gt;='CUSTOS VARIÁVEIS'!$E$24,(COLUMN()-1)&lt;='CUSTOS VARIÁVEIS'!$F$24),'CUSTOS VARIÁVEIS'!$L$24,0))</f>
        <v>20</v>
      </c>
      <c r="AX55" s="16">
        <f>IF('CUSTOS VARIÁVEIS'!$B$22&lt;&gt;"",0,IF(AND((COLUMN()-1)&gt;='CUSTOS VARIÁVEIS'!$E$24,(COLUMN()-1)&lt;='CUSTOS VARIÁVEIS'!$F$24),'CUSTOS VARIÁVEIS'!$L$24,0))</f>
        <v>20</v>
      </c>
      <c r="AY55" s="16">
        <f>IF('CUSTOS VARIÁVEIS'!$B$22&lt;&gt;"",0,IF(AND((COLUMN()-1)&gt;='CUSTOS VARIÁVEIS'!$E$24,(COLUMN()-1)&lt;='CUSTOS VARIÁVEIS'!$F$24),'CUSTOS VARIÁVEIS'!$L$24,0))</f>
        <v>20</v>
      </c>
      <c r="AZ55" s="16">
        <f>IF('CUSTOS VARIÁVEIS'!$B$22&lt;&gt;"",0,IF(AND((COLUMN()-1)&gt;='CUSTOS VARIÁVEIS'!$E$24,(COLUMN()-1)&lt;='CUSTOS VARIÁVEIS'!$F$24),'CUSTOS VARIÁVEIS'!$L$24,0))</f>
        <v>20</v>
      </c>
      <c r="BA55" s="16">
        <f>IF('CUSTOS VARIÁVEIS'!$B$22&lt;&gt;"",0,IF(AND((COLUMN()-1)&gt;='CUSTOS VARIÁVEIS'!$E$24,(COLUMN()-1)&lt;='CUSTOS VARIÁVEIS'!$F$24),'CUSTOS VARIÁVEIS'!$L$24,0))</f>
        <v>20</v>
      </c>
    </row>
    <row r="56" spans="1:53" x14ac:dyDescent="0.35">
      <c r="A56" s="38" t="s">
        <v>109</v>
      </c>
      <c r="B56" s="16">
        <f>IF('CUSTOS VARIÁVEIS'!$B$22&lt;&gt;"",0,IF(AND((COLUMN()-1)&gt;='CUSTOS VARIÁVEIS'!$E$25,(COLUMN()-1)&lt;='CUSTOS VARIÁVEIS'!$F$25),'CUSTOS VARIÁVEIS'!$L$25,0))</f>
        <v>0</v>
      </c>
      <c r="C56" s="16">
        <f>IF('CUSTOS VARIÁVEIS'!$B$22&lt;&gt;"",0,IF(AND((COLUMN()-1)&gt;='CUSTOS VARIÁVEIS'!$E$25,(COLUMN()-1)&lt;='CUSTOS VARIÁVEIS'!$F$25),'CUSTOS VARIÁVEIS'!$L$25,0))</f>
        <v>0</v>
      </c>
      <c r="D56" s="16">
        <f>IF('CUSTOS VARIÁVEIS'!$B$22&lt;&gt;"",0,IF(AND((COLUMN()-1)&gt;='CUSTOS VARIÁVEIS'!$E$25,(COLUMN()-1)&lt;='CUSTOS VARIÁVEIS'!$F$25),'CUSTOS VARIÁVEIS'!$L$25,0))</f>
        <v>0</v>
      </c>
      <c r="E56" s="16">
        <f>IF('CUSTOS VARIÁVEIS'!$B$22&lt;&gt;"",0,IF(AND((COLUMN()-1)&gt;='CUSTOS VARIÁVEIS'!$E$25,(COLUMN()-1)&lt;='CUSTOS VARIÁVEIS'!$F$25),'CUSTOS VARIÁVEIS'!$L$25,0))</f>
        <v>0</v>
      </c>
      <c r="F56" s="16">
        <f>IF('CUSTOS VARIÁVEIS'!$B$22&lt;&gt;"",0,IF(AND((COLUMN()-1)&gt;='CUSTOS VARIÁVEIS'!$E$25,(COLUMN()-1)&lt;='CUSTOS VARIÁVEIS'!$F$25),'CUSTOS VARIÁVEIS'!$L$25,0))</f>
        <v>0</v>
      </c>
      <c r="G56" s="16">
        <f>IF('CUSTOS VARIÁVEIS'!$B$22&lt;&gt;"",0,IF(AND((COLUMN()-1)&gt;='CUSTOS VARIÁVEIS'!$E$25,(COLUMN()-1)&lt;='CUSTOS VARIÁVEIS'!$F$25),'CUSTOS VARIÁVEIS'!$L$25,0))</f>
        <v>0</v>
      </c>
      <c r="H56" s="16">
        <f>IF('CUSTOS VARIÁVEIS'!$B$22&lt;&gt;"",0,IF(AND((COLUMN()-1)&gt;='CUSTOS VARIÁVEIS'!$E$25,(COLUMN()-1)&lt;='CUSTOS VARIÁVEIS'!$F$25),'CUSTOS VARIÁVEIS'!$L$25,0))</f>
        <v>0</v>
      </c>
      <c r="I56" s="16">
        <f>IF('CUSTOS VARIÁVEIS'!$B$22&lt;&gt;"",0,IF(AND((COLUMN()-1)&gt;='CUSTOS VARIÁVEIS'!$E$25,(COLUMN()-1)&lt;='CUSTOS VARIÁVEIS'!$F$25),'CUSTOS VARIÁVEIS'!$L$25,0))</f>
        <v>0</v>
      </c>
      <c r="J56" s="16">
        <f>IF('CUSTOS VARIÁVEIS'!$B$22&lt;&gt;"",0,IF(AND((COLUMN()-1)&gt;='CUSTOS VARIÁVEIS'!$E$25,(COLUMN()-1)&lt;='CUSTOS VARIÁVEIS'!$F$25),'CUSTOS VARIÁVEIS'!$L$25,0))</f>
        <v>0</v>
      </c>
      <c r="K56" s="16">
        <f>IF('CUSTOS VARIÁVEIS'!$B$22&lt;&gt;"",0,IF(AND((COLUMN()-1)&gt;='CUSTOS VARIÁVEIS'!$E$25,(COLUMN()-1)&lt;='CUSTOS VARIÁVEIS'!$F$25),'CUSTOS VARIÁVEIS'!$L$25,0))</f>
        <v>0</v>
      </c>
      <c r="L56" s="16">
        <f>IF('CUSTOS VARIÁVEIS'!$B$22&lt;&gt;"",0,IF(AND((COLUMN()-1)&gt;='CUSTOS VARIÁVEIS'!$E$25,(COLUMN()-1)&lt;='CUSTOS VARIÁVEIS'!$F$25),'CUSTOS VARIÁVEIS'!$L$25,0))</f>
        <v>0</v>
      </c>
      <c r="M56" s="16">
        <f>IF('CUSTOS VARIÁVEIS'!$B$22&lt;&gt;"",0,IF(AND((COLUMN()-1)&gt;='CUSTOS VARIÁVEIS'!$E$25,(COLUMN()-1)&lt;='CUSTOS VARIÁVEIS'!$F$25),'CUSTOS VARIÁVEIS'!$L$25,0))</f>
        <v>0</v>
      </c>
      <c r="N56" s="16">
        <f>IF('CUSTOS VARIÁVEIS'!$B$22&lt;&gt;"",0,IF(AND((COLUMN()-1)&gt;='CUSTOS VARIÁVEIS'!$E$25,(COLUMN()-1)&lt;='CUSTOS VARIÁVEIS'!$F$25),'CUSTOS VARIÁVEIS'!$L$25,0))</f>
        <v>0</v>
      </c>
      <c r="O56" s="16">
        <f>IF('CUSTOS VARIÁVEIS'!$B$22&lt;&gt;"",0,IF(AND((COLUMN()-1)&gt;='CUSTOS VARIÁVEIS'!$E$25,(COLUMN()-1)&lt;='CUSTOS VARIÁVEIS'!$F$25),'CUSTOS VARIÁVEIS'!$L$25,0))</f>
        <v>0</v>
      </c>
      <c r="P56" s="16">
        <f>IF('CUSTOS VARIÁVEIS'!$B$22&lt;&gt;"",0,IF(AND((COLUMN()-1)&gt;='CUSTOS VARIÁVEIS'!$E$25,(COLUMN()-1)&lt;='CUSTOS VARIÁVEIS'!$F$25),'CUSTOS VARIÁVEIS'!$L$25,0))</f>
        <v>0</v>
      </c>
      <c r="Q56" s="16">
        <f>IF('CUSTOS VARIÁVEIS'!$B$22&lt;&gt;"",0,IF(AND((COLUMN()-1)&gt;='CUSTOS VARIÁVEIS'!$E$25,(COLUMN()-1)&lt;='CUSTOS VARIÁVEIS'!$F$25),'CUSTOS VARIÁVEIS'!$L$25,0))</f>
        <v>0</v>
      </c>
      <c r="R56" s="16">
        <f>IF('CUSTOS VARIÁVEIS'!$B$22&lt;&gt;"",0,IF(AND((COLUMN()-1)&gt;='CUSTOS VARIÁVEIS'!$E$25,(COLUMN()-1)&lt;='CUSTOS VARIÁVEIS'!$F$25),'CUSTOS VARIÁVEIS'!$L$25,0))</f>
        <v>0</v>
      </c>
      <c r="S56" s="16">
        <f>IF('CUSTOS VARIÁVEIS'!$B$22&lt;&gt;"",0,IF(AND((COLUMN()-1)&gt;='CUSTOS VARIÁVEIS'!$E$25,(COLUMN()-1)&lt;='CUSTOS VARIÁVEIS'!$F$25),'CUSTOS VARIÁVEIS'!$L$25,0))</f>
        <v>0</v>
      </c>
      <c r="T56" s="16">
        <f>IF('CUSTOS VARIÁVEIS'!$B$22&lt;&gt;"",0,IF(AND((COLUMN()-1)&gt;='CUSTOS VARIÁVEIS'!$E$25,(COLUMN()-1)&lt;='CUSTOS VARIÁVEIS'!$F$25),'CUSTOS VARIÁVEIS'!$L$25,0))</f>
        <v>0</v>
      </c>
      <c r="U56" s="16">
        <f>IF('CUSTOS VARIÁVEIS'!$B$22&lt;&gt;"",0,IF(AND((COLUMN()-1)&gt;='CUSTOS VARIÁVEIS'!$E$25,(COLUMN()-1)&lt;='CUSTOS VARIÁVEIS'!$F$25),'CUSTOS VARIÁVEIS'!$L$25,0))</f>
        <v>0</v>
      </c>
      <c r="V56" s="16">
        <f>IF('CUSTOS VARIÁVEIS'!$B$22&lt;&gt;"",0,IF(AND((COLUMN()-1)&gt;='CUSTOS VARIÁVEIS'!$E$25,(COLUMN()-1)&lt;='CUSTOS VARIÁVEIS'!$F$25),'CUSTOS VARIÁVEIS'!$L$25,0))</f>
        <v>0</v>
      </c>
      <c r="W56" s="16">
        <f>IF('CUSTOS VARIÁVEIS'!$B$22&lt;&gt;"",0,IF(AND((COLUMN()-1)&gt;='CUSTOS VARIÁVEIS'!$E$25,(COLUMN()-1)&lt;='CUSTOS VARIÁVEIS'!$F$25),'CUSTOS VARIÁVEIS'!$L$25,0))</f>
        <v>0</v>
      </c>
      <c r="X56" s="16">
        <f>IF('CUSTOS VARIÁVEIS'!$B$22&lt;&gt;"",0,IF(AND((COLUMN()-1)&gt;='CUSTOS VARIÁVEIS'!$E$25,(COLUMN()-1)&lt;='CUSTOS VARIÁVEIS'!$F$25),'CUSTOS VARIÁVEIS'!$L$25,0))</f>
        <v>0</v>
      </c>
      <c r="Y56" s="16">
        <f>IF('CUSTOS VARIÁVEIS'!$B$22&lt;&gt;"",0,IF(AND((COLUMN()-1)&gt;='CUSTOS VARIÁVEIS'!$E$25,(COLUMN()-1)&lt;='CUSTOS VARIÁVEIS'!$F$25),'CUSTOS VARIÁVEIS'!$L$25,0))</f>
        <v>0</v>
      </c>
      <c r="Z56" s="16">
        <f>IF('CUSTOS VARIÁVEIS'!$B$22&lt;&gt;"",0,IF(AND((COLUMN()-1)&gt;='CUSTOS VARIÁVEIS'!$E$25,(COLUMN()-1)&lt;='CUSTOS VARIÁVEIS'!$F$25),'CUSTOS VARIÁVEIS'!$L$25,0))</f>
        <v>0</v>
      </c>
      <c r="AA56" s="16">
        <f>IF('CUSTOS VARIÁVEIS'!$B$22&lt;&gt;"",0,IF(AND((COLUMN()-1)&gt;='CUSTOS VARIÁVEIS'!$E$25,(COLUMN()-1)&lt;='CUSTOS VARIÁVEIS'!$F$25),'CUSTOS VARIÁVEIS'!$L$25,0))</f>
        <v>0</v>
      </c>
      <c r="AB56" s="16">
        <f>IF('CUSTOS VARIÁVEIS'!$B$22&lt;&gt;"",0,IF(AND((COLUMN()-1)&gt;='CUSTOS VARIÁVEIS'!$E$25,(COLUMN()-1)&lt;='CUSTOS VARIÁVEIS'!$F$25),'CUSTOS VARIÁVEIS'!$L$25,0))</f>
        <v>0</v>
      </c>
      <c r="AC56" s="16">
        <f>IF('CUSTOS VARIÁVEIS'!$B$22&lt;&gt;"",0,IF(AND((COLUMN()-1)&gt;='CUSTOS VARIÁVEIS'!$E$25,(COLUMN()-1)&lt;='CUSTOS VARIÁVEIS'!$F$25),'CUSTOS VARIÁVEIS'!$L$25,0))</f>
        <v>0</v>
      </c>
      <c r="AD56" s="16">
        <f>IF('CUSTOS VARIÁVEIS'!$B$22&lt;&gt;"",0,IF(AND((COLUMN()-1)&gt;='CUSTOS VARIÁVEIS'!$E$25,(COLUMN()-1)&lt;='CUSTOS VARIÁVEIS'!$F$25),'CUSTOS VARIÁVEIS'!$L$25,0))</f>
        <v>0</v>
      </c>
      <c r="AE56" s="16">
        <f>IF('CUSTOS VARIÁVEIS'!$B$22&lt;&gt;"",0,IF(AND((COLUMN()-1)&gt;='CUSTOS VARIÁVEIS'!$E$25,(COLUMN()-1)&lt;='CUSTOS VARIÁVEIS'!$F$25),'CUSTOS VARIÁVEIS'!$L$25,0))</f>
        <v>0</v>
      </c>
      <c r="AF56" s="16">
        <f>IF('CUSTOS VARIÁVEIS'!$B$22&lt;&gt;"",0,IF(AND((COLUMN()-1)&gt;='CUSTOS VARIÁVEIS'!$E$25,(COLUMN()-1)&lt;='CUSTOS VARIÁVEIS'!$F$25),'CUSTOS VARIÁVEIS'!$L$25,0))</f>
        <v>0</v>
      </c>
      <c r="AG56" s="16">
        <f>IF('CUSTOS VARIÁVEIS'!$B$22&lt;&gt;"",0,IF(AND((COLUMN()-1)&gt;='CUSTOS VARIÁVEIS'!$E$25,(COLUMN()-1)&lt;='CUSTOS VARIÁVEIS'!$F$25),'CUSTOS VARIÁVEIS'!$L$25,0))</f>
        <v>0</v>
      </c>
      <c r="AH56" s="16">
        <f>IF('CUSTOS VARIÁVEIS'!$B$22&lt;&gt;"",0,IF(AND((COLUMN()-1)&gt;='CUSTOS VARIÁVEIS'!$E$25,(COLUMN()-1)&lt;='CUSTOS VARIÁVEIS'!$F$25),'CUSTOS VARIÁVEIS'!$L$25,0))</f>
        <v>0</v>
      </c>
      <c r="AI56" s="16">
        <f>IF('CUSTOS VARIÁVEIS'!$B$22&lt;&gt;"",0,IF(AND((COLUMN()-1)&gt;='CUSTOS VARIÁVEIS'!$E$25,(COLUMN()-1)&lt;='CUSTOS VARIÁVEIS'!$F$25),'CUSTOS VARIÁVEIS'!$L$25,0))</f>
        <v>0</v>
      </c>
      <c r="AJ56" s="16">
        <f>IF('CUSTOS VARIÁVEIS'!$B$22&lt;&gt;"",0,IF(AND((COLUMN()-1)&gt;='CUSTOS VARIÁVEIS'!$E$25,(COLUMN()-1)&lt;='CUSTOS VARIÁVEIS'!$F$25),'CUSTOS VARIÁVEIS'!$L$25,0))</f>
        <v>0</v>
      </c>
      <c r="AK56" s="16">
        <f>IF('CUSTOS VARIÁVEIS'!$B$22&lt;&gt;"",0,IF(AND((COLUMN()-1)&gt;='CUSTOS VARIÁVEIS'!$E$25,(COLUMN()-1)&lt;='CUSTOS VARIÁVEIS'!$F$25),'CUSTOS VARIÁVEIS'!$L$25,0))</f>
        <v>0</v>
      </c>
      <c r="AL56" s="16">
        <f>IF('CUSTOS VARIÁVEIS'!$B$22&lt;&gt;"",0,IF(AND((COLUMN()-1)&gt;='CUSTOS VARIÁVEIS'!$E$25,(COLUMN()-1)&lt;='CUSTOS VARIÁVEIS'!$F$25),'CUSTOS VARIÁVEIS'!$L$25,0))</f>
        <v>0</v>
      </c>
      <c r="AM56" s="16">
        <f>IF('CUSTOS VARIÁVEIS'!$B$22&lt;&gt;"",0,IF(AND((COLUMN()-1)&gt;='CUSTOS VARIÁVEIS'!$E$25,(COLUMN()-1)&lt;='CUSTOS VARIÁVEIS'!$F$25),'CUSTOS VARIÁVEIS'!$L$25,0))</f>
        <v>0</v>
      </c>
      <c r="AN56" s="16">
        <f>IF('CUSTOS VARIÁVEIS'!$B$22&lt;&gt;"",0,IF(AND((COLUMN()-1)&gt;='CUSTOS VARIÁVEIS'!$E$25,(COLUMN()-1)&lt;='CUSTOS VARIÁVEIS'!$F$25),'CUSTOS VARIÁVEIS'!$L$25,0))</f>
        <v>0</v>
      </c>
      <c r="AO56" s="16">
        <f>IF('CUSTOS VARIÁVEIS'!$B$22&lt;&gt;"",0,IF(AND((COLUMN()-1)&gt;='CUSTOS VARIÁVEIS'!$E$25,(COLUMN()-1)&lt;='CUSTOS VARIÁVEIS'!$F$25),'CUSTOS VARIÁVEIS'!$L$25,0))</f>
        <v>0</v>
      </c>
      <c r="AP56" s="16">
        <f>IF('CUSTOS VARIÁVEIS'!$B$22&lt;&gt;"",0,IF(AND((COLUMN()-1)&gt;='CUSTOS VARIÁVEIS'!$E$25,(COLUMN()-1)&lt;='CUSTOS VARIÁVEIS'!$F$25),'CUSTOS VARIÁVEIS'!$L$25,0))</f>
        <v>0</v>
      </c>
      <c r="AQ56" s="16">
        <f>IF('CUSTOS VARIÁVEIS'!$B$22&lt;&gt;"",0,IF(AND((COLUMN()-1)&gt;='CUSTOS VARIÁVEIS'!$E$25,(COLUMN()-1)&lt;='CUSTOS VARIÁVEIS'!$F$25),'CUSTOS VARIÁVEIS'!$L$25,0))</f>
        <v>0</v>
      </c>
      <c r="AR56" s="16">
        <f>IF('CUSTOS VARIÁVEIS'!$B$22&lt;&gt;"",0,IF(AND((COLUMN()-1)&gt;='CUSTOS VARIÁVEIS'!$E$25,(COLUMN()-1)&lt;='CUSTOS VARIÁVEIS'!$F$25),'CUSTOS VARIÁVEIS'!$L$25,0))</f>
        <v>0</v>
      </c>
      <c r="AS56" s="16">
        <f>IF('CUSTOS VARIÁVEIS'!$B$22&lt;&gt;"",0,IF(AND((COLUMN()-1)&gt;='CUSTOS VARIÁVEIS'!$E$25,(COLUMN()-1)&lt;='CUSTOS VARIÁVEIS'!$F$25),'CUSTOS VARIÁVEIS'!$L$25,0))</f>
        <v>0</v>
      </c>
      <c r="AT56" s="16">
        <f>IF('CUSTOS VARIÁVEIS'!$B$22&lt;&gt;"",0,IF(AND((COLUMN()-1)&gt;='CUSTOS VARIÁVEIS'!$E$25,(COLUMN()-1)&lt;='CUSTOS VARIÁVEIS'!$F$25),'CUSTOS VARIÁVEIS'!$L$25,0))</f>
        <v>0</v>
      </c>
      <c r="AU56" s="16">
        <f>IF('CUSTOS VARIÁVEIS'!$B$22&lt;&gt;"",0,IF(AND((COLUMN()-1)&gt;='CUSTOS VARIÁVEIS'!$E$25,(COLUMN()-1)&lt;='CUSTOS VARIÁVEIS'!$F$25),'CUSTOS VARIÁVEIS'!$L$25,0))</f>
        <v>0</v>
      </c>
      <c r="AV56" s="16">
        <f>IF('CUSTOS VARIÁVEIS'!$B$22&lt;&gt;"",0,IF(AND((COLUMN()-1)&gt;='CUSTOS VARIÁVEIS'!$E$25,(COLUMN()-1)&lt;='CUSTOS VARIÁVEIS'!$F$25),'CUSTOS VARIÁVEIS'!$L$25,0))</f>
        <v>0</v>
      </c>
      <c r="AW56" s="16">
        <f>IF('CUSTOS VARIÁVEIS'!$B$22&lt;&gt;"",0,IF(AND((COLUMN()-1)&gt;='CUSTOS VARIÁVEIS'!$E$25,(COLUMN()-1)&lt;='CUSTOS VARIÁVEIS'!$F$25),'CUSTOS VARIÁVEIS'!$L$25,0))</f>
        <v>0</v>
      </c>
      <c r="AX56" s="16">
        <f>IF('CUSTOS VARIÁVEIS'!$B$22&lt;&gt;"",0,IF(AND((COLUMN()-1)&gt;='CUSTOS VARIÁVEIS'!$E$25,(COLUMN()-1)&lt;='CUSTOS VARIÁVEIS'!$F$25),'CUSTOS VARIÁVEIS'!$L$25,0))</f>
        <v>0</v>
      </c>
      <c r="AY56" s="16">
        <f>IF('CUSTOS VARIÁVEIS'!$B$22&lt;&gt;"",0,IF(AND((COLUMN()-1)&gt;='CUSTOS VARIÁVEIS'!$E$25,(COLUMN()-1)&lt;='CUSTOS VARIÁVEIS'!$F$25),'CUSTOS VARIÁVEIS'!$L$25,0))</f>
        <v>0</v>
      </c>
      <c r="AZ56" s="16">
        <f>IF('CUSTOS VARIÁVEIS'!$B$22&lt;&gt;"",0,IF(AND((COLUMN()-1)&gt;='CUSTOS VARIÁVEIS'!$E$25,(COLUMN()-1)&lt;='CUSTOS VARIÁVEIS'!$F$25),'CUSTOS VARIÁVEIS'!$L$25,0))</f>
        <v>0</v>
      </c>
      <c r="BA56" s="16">
        <f>IF('CUSTOS VARIÁVEIS'!$B$22&lt;&gt;"",0,IF(AND((COLUMN()-1)&gt;='CUSTOS VARIÁVEIS'!$E$25,(COLUMN()-1)&lt;='CUSTOS VARIÁVEIS'!$F$25),'CUSTOS VARIÁVEIS'!$L$25,0))</f>
        <v>0</v>
      </c>
    </row>
    <row r="57" spans="1:53" x14ac:dyDescent="0.35">
      <c r="A57" s="4" t="s">
        <v>218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  <c r="AG57" s="41">
        <v>0</v>
      </c>
      <c r="AH57" s="41">
        <v>0</v>
      </c>
      <c r="AI57" s="41">
        <v>0</v>
      </c>
      <c r="AJ57" s="41">
        <v>0</v>
      </c>
      <c r="AK57" s="41">
        <v>0</v>
      </c>
      <c r="AL57" s="41">
        <v>0</v>
      </c>
      <c r="AM57" s="41">
        <v>0</v>
      </c>
      <c r="AN57" s="41">
        <v>0</v>
      </c>
      <c r="AO57" s="41">
        <v>0</v>
      </c>
      <c r="AP57" s="41">
        <v>0</v>
      </c>
      <c r="AQ57" s="41">
        <v>0</v>
      </c>
      <c r="AR57" s="41">
        <v>0</v>
      </c>
      <c r="AS57" s="41">
        <v>0</v>
      </c>
      <c r="AT57" s="41">
        <v>0</v>
      </c>
      <c r="AU57" s="41">
        <v>0</v>
      </c>
      <c r="AV57" s="41">
        <v>0</v>
      </c>
      <c r="AW57" s="41">
        <v>0</v>
      </c>
      <c r="AX57" s="41">
        <v>0</v>
      </c>
      <c r="AY57" s="41">
        <v>0</v>
      </c>
      <c r="AZ57" s="41">
        <v>0</v>
      </c>
      <c r="BA57" s="41">
        <v>0</v>
      </c>
    </row>
    <row r="58" spans="1:53" x14ac:dyDescent="0.35">
      <c r="A58" s="7" t="s">
        <v>219</v>
      </c>
      <c r="B58" s="20">
        <f>IF(B35&lt;&gt;"",B35,SUM(B36:B39))+IF(B40&lt;&gt;"",B40,SUM(B41:B42))+IF(B43&lt;&gt;"",B43,SUM(B44:B46))+IF(B47&lt;&gt;"",B47,SUM(B48:B49))+IF(B50&lt;&gt;"",B50,SUM(B51:B52))+IF(B53&lt;&gt;"",B53,SUM(B54:B56))+B57</f>
        <v>267.30769594674587</v>
      </c>
      <c r="C58" s="20">
        <f t="shared" ref="C58:BA58" si="2">IF(C35&lt;&gt;"",C35,SUM(C36:C39))+IF(C40&lt;&gt;"",C40,SUM(C41:C42))+IF(C43&lt;&gt;"",C43,SUM(C44:C46))+IF(C47&lt;&gt;"",C47,SUM(C48:C49))+IF(C50&lt;&gt;"",C50,SUM(C51:C52))+IF(C53&lt;&gt;"",C53,SUM(C54:C56))+C57</f>
        <v>267.30769594674587</v>
      </c>
      <c r="D58" s="20">
        <f t="shared" si="2"/>
        <v>267.30769594674587</v>
      </c>
      <c r="E58" s="20">
        <f t="shared" si="2"/>
        <v>267.30769594674587</v>
      </c>
      <c r="F58" s="20">
        <f t="shared" si="2"/>
        <v>267.30769594674587</v>
      </c>
      <c r="G58" s="20">
        <f t="shared" si="2"/>
        <v>267.30769594674587</v>
      </c>
      <c r="H58" s="20">
        <f t="shared" si="2"/>
        <v>267.30769594674587</v>
      </c>
      <c r="I58" s="20">
        <f t="shared" si="2"/>
        <v>267.30769594674587</v>
      </c>
      <c r="J58" s="20">
        <f t="shared" si="2"/>
        <v>267.30769594674587</v>
      </c>
      <c r="K58" s="20">
        <f t="shared" si="2"/>
        <v>267.30769594674587</v>
      </c>
      <c r="L58" s="20">
        <f t="shared" si="2"/>
        <v>267.30769594674587</v>
      </c>
      <c r="M58" s="20">
        <f t="shared" si="2"/>
        <v>267.30769594674587</v>
      </c>
      <c r="N58" s="20">
        <f t="shared" si="2"/>
        <v>267.30769594674587</v>
      </c>
      <c r="O58" s="20">
        <f t="shared" si="2"/>
        <v>267.30769594674587</v>
      </c>
      <c r="P58" s="20">
        <f t="shared" si="2"/>
        <v>267.30769594674587</v>
      </c>
      <c r="Q58" s="20">
        <f t="shared" si="2"/>
        <v>267.30769594674587</v>
      </c>
      <c r="R58" s="20">
        <f t="shared" si="2"/>
        <v>267.30769594674587</v>
      </c>
      <c r="S58" s="20">
        <f t="shared" si="2"/>
        <v>267.30769594674587</v>
      </c>
      <c r="T58" s="20">
        <f t="shared" si="2"/>
        <v>267.30769594674587</v>
      </c>
      <c r="U58" s="20">
        <f t="shared" si="2"/>
        <v>267.30769594674587</v>
      </c>
      <c r="V58" s="20">
        <f t="shared" si="2"/>
        <v>267.30769594674587</v>
      </c>
      <c r="W58" s="20">
        <f t="shared" si="2"/>
        <v>267.30769594674587</v>
      </c>
      <c r="X58" s="20">
        <f t="shared" si="2"/>
        <v>267.30769594674587</v>
      </c>
      <c r="Y58" s="20">
        <f t="shared" si="2"/>
        <v>267.30769594674587</v>
      </c>
      <c r="Z58" s="20">
        <f t="shared" si="2"/>
        <v>267.30769594674587</v>
      </c>
      <c r="AA58" s="20">
        <f t="shared" si="2"/>
        <v>267.30769594674587</v>
      </c>
      <c r="AB58" s="20">
        <f t="shared" si="2"/>
        <v>267.30769594674587</v>
      </c>
      <c r="AC58" s="20">
        <f t="shared" si="2"/>
        <v>267.30769594674587</v>
      </c>
      <c r="AD58" s="20">
        <f t="shared" si="2"/>
        <v>267.30769594674587</v>
      </c>
      <c r="AE58" s="20">
        <f t="shared" si="2"/>
        <v>267.30769594674587</v>
      </c>
      <c r="AF58" s="20">
        <f t="shared" si="2"/>
        <v>267.30769594674587</v>
      </c>
      <c r="AG58" s="20">
        <f t="shared" si="2"/>
        <v>267.30769594674587</v>
      </c>
      <c r="AH58" s="20">
        <f t="shared" si="2"/>
        <v>267.30769594674587</v>
      </c>
      <c r="AI58" s="20">
        <f t="shared" si="2"/>
        <v>267.30769594674587</v>
      </c>
      <c r="AJ58" s="20">
        <f t="shared" si="2"/>
        <v>267.30769594674587</v>
      </c>
      <c r="AK58" s="20">
        <f t="shared" si="2"/>
        <v>267.30769594674587</v>
      </c>
      <c r="AL58" s="20">
        <f t="shared" si="2"/>
        <v>267.30769594674587</v>
      </c>
      <c r="AM58" s="20">
        <f t="shared" si="2"/>
        <v>267.30769594674587</v>
      </c>
      <c r="AN58" s="20">
        <f t="shared" si="2"/>
        <v>267.30769594674587</v>
      </c>
      <c r="AO58" s="20">
        <f t="shared" si="2"/>
        <v>267.30769594674587</v>
      </c>
      <c r="AP58" s="20">
        <f t="shared" si="2"/>
        <v>267.30769594674587</v>
      </c>
      <c r="AQ58" s="20">
        <f t="shared" si="2"/>
        <v>267.30769594674587</v>
      </c>
      <c r="AR58" s="20">
        <f t="shared" si="2"/>
        <v>267.30769594674587</v>
      </c>
      <c r="AS58" s="20">
        <f t="shared" si="2"/>
        <v>267.30769594674587</v>
      </c>
      <c r="AT58" s="20">
        <f t="shared" si="2"/>
        <v>267.30769594674587</v>
      </c>
      <c r="AU58" s="20">
        <f t="shared" si="2"/>
        <v>267.30769594674587</v>
      </c>
      <c r="AV58" s="20">
        <f t="shared" si="2"/>
        <v>267.30769594674587</v>
      </c>
      <c r="AW58" s="20">
        <f t="shared" si="2"/>
        <v>267.30769594674587</v>
      </c>
      <c r="AX58" s="20">
        <f t="shared" si="2"/>
        <v>267.30769594674587</v>
      </c>
      <c r="AY58" s="20">
        <f t="shared" si="2"/>
        <v>267.30769594674587</v>
      </c>
      <c r="AZ58" s="20">
        <f t="shared" si="2"/>
        <v>267.30769594674587</v>
      </c>
      <c r="BA58" s="20">
        <f t="shared" si="2"/>
        <v>267.30769594674587</v>
      </c>
    </row>
    <row r="60" spans="1:53" x14ac:dyDescent="0.35">
      <c r="A60" s="10" t="s">
        <v>125</v>
      </c>
      <c r="B60" s="16">
        <f>SUMIFS('CUSTOS INICIAIS'!$C$5:$C$32,'CUSTOS INICIAIS'!$E$5:$E$32,(COLUMN()-1),'CUSTOS INICIAIS'!$D$5:$D$32,"Sim")</f>
        <v>15540</v>
      </c>
      <c r="C60" s="16">
        <f>SUMIFS('CUSTOS INICIAIS'!$C$5:$C$32,'CUSTOS INICIAIS'!$E$5:$E$32,(COLUMN()-1),'CUSTOS INICIAIS'!$D$5:$D$32,"Sim")</f>
        <v>0</v>
      </c>
      <c r="D60" s="16">
        <f>SUMIFS('CUSTOS INICIAIS'!$C$5:$C$32,'CUSTOS INICIAIS'!$E$5:$E$32,(COLUMN()-1),'CUSTOS INICIAIS'!$D$5:$D$32,"Sim")</f>
        <v>0</v>
      </c>
      <c r="E60" s="16">
        <f>SUMIFS('CUSTOS INICIAIS'!$C$5:$C$32,'CUSTOS INICIAIS'!$E$5:$E$32,(COLUMN()-1),'CUSTOS INICIAIS'!$D$5:$D$32,"Sim")</f>
        <v>0</v>
      </c>
      <c r="F60" s="16">
        <f>SUMIFS('CUSTOS INICIAIS'!$C$5:$C$32,'CUSTOS INICIAIS'!$E$5:$E$32,(COLUMN()-1),'CUSTOS INICIAIS'!$D$5:$D$32,"Sim")</f>
        <v>0</v>
      </c>
      <c r="G60" s="16">
        <f>SUMIFS('CUSTOS INICIAIS'!$C$5:$C$32,'CUSTOS INICIAIS'!$E$5:$E$32,(COLUMN()-1),'CUSTOS INICIAIS'!$D$5:$D$32,"Sim")</f>
        <v>0</v>
      </c>
      <c r="H60" s="16">
        <f>SUMIFS('CUSTOS INICIAIS'!$C$5:$C$32,'CUSTOS INICIAIS'!$E$5:$E$32,(COLUMN()-1),'CUSTOS INICIAIS'!$D$5:$D$32,"Sim")</f>
        <v>0</v>
      </c>
      <c r="I60" s="16">
        <f>SUMIFS('CUSTOS INICIAIS'!$C$5:$C$32,'CUSTOS INICIAIS'!$E$5:$E$32,(COLUMN()-1),'CUSTOS INICIAIS'!$D$5:$D$32,"Sim")</f>
        <v>0</v>
      </c>
      <c r="J60" s="16">
        <f>SUMIFS('CUSTOS INICIAIS'!$C$5:$C$32,'CUSTOS INICIAIS'!$E$5:$E$32,(COLUMN()-1),'CUSTOS INICIAIS'!$D$5:$D$32,"Sim")</f>
        <v>0</v>
      </c>
      <c r="K60" s="16">
        <f>SUMIFS('CUSTOS INICIAIS'!$C$5:$C$32,'CUSTOS INICIAIS'!$E$5:$E$32,(COLUMN()-1),'CUSTOS INICIAIS'!$D$5:$D$32,"Sim")</f>
        <v>0</v>
      </c>
      <c r="L60" s="16">
        <f>SUMIFS('CUSTOS INICIAIS'!$C$5:$C$32,'CUSTOS INICIAIS'!$E$5:$E$32,(COLUMN()-1),'CUSTOS INICIAIS'!$D$5:$D$32,"Sim")</f>
        <v>0</v>
      </c>
      <c r="M60" s="16">
        <f>SUMIFS('CUSTOS INICIAIS'!$C$5:$C$32,'CUSTOS INICIAIS'!$E$5:$E$32,(COLUMN()-1),'CUSTOS INICIAIS'!$D$5:$D$32,"Sim")</f>
        <v>0</v>
      </c>
      <c r="N60" s="16">
        <f>SUMIFS('CUSTOS INICIAIS'!$C$5:$C$32,'CUSTOS INICIAIS'!$E$5:$E$32,(COLUMN()-1),'CUSTOS INICIAIS'!$D$5:$D$32,"Sim")</f>
        <v>0</v>
      </c>
      <c r="O60" s="16">
        <f>SUMIFS('CUSTOS INICIAIS'!$C$5:$C$32,'CUSTOS INICIAIS'!$E$5:$E$32,(COLUMN()-1),'CUSTOS INICIAIS'!$D$5:$D$32,"Sim")</f>
        <v>0</v>
      </c>
      <c r="P60" s="16">
        <f>SUMIFS('CUSTOS INICIAIS'!$C$5:$C$32,'CUSTOS INICIAIS'!$E$5:$E$32,(COLUMN()-1),'CUSTOS INICIAIS'!$D$5:$D$32,"Sim")</f>
        <v>0</v>
      </c>
      <c r="Q60" s="16">
        <f>SUMIFS('CUSTOS INICIAIS'!$C$5:$C$32,'CUSTOS INICIAIS'!$E$5:$E$32,(COLUMN()-1),'CUSTOS INICIAIS'!$D$5:$D$32,"Sim")</f>
        <v>0</v>
      </c>
      <c r="R60" s="16">
        <f>SUMIFS('CUSTOS INICIAIS'!$C$5:$C$32,'CUSTOS INICIAIS'!$E$5:$E$32,(COLUMN()-1),'CUSTOS INICIAIS'!$D$5:$D$32,"Sim")</f>
        <v>0</v>
      </c>
      <c r="S60" s="16">
        <f>SUMIFS('CUSTOS INICIAIS'!$C$5:$C$32,'CUSTOS INICIAIS'!$E$5:$E$32,(COLUMN()-1),'CUSTOS INICIAIS'!$D$5:$D$32,"Sim")</f>
        <v>0</v>
      </c>
      <c r="T60" s="16">
        <f>SUMIFS('CUSTOS INICIAIS'!$C$5:$C$32,'CUSTOS INICIAIS'!$E$5:$E$32,(COLUMN()-1),'CUSTOS INICIAIS'!$D$5:$D$32,"Sim")</f>
        <v>0</v>
      </c>
      <c r="U60" s="16">
        <f>SUMIFS('CUSTOS INICIAIS'!$C$5:$C$32,'CUSTOS INICIAIS'!$E$5:$E$32,(COLUMN()-1),'CUSTOS INICIAIS'!$D$5:$D$32,"Sim")</f>
        <v>0</v>
      </c>
      <c r="V60" s="16">
        <f>SUMIFS('CUSTOS INICIAIS'!$C$5:$C$32,'CUSTOS INICIAIS'!$E$5:$E$32,(COLUMN()-1),'CUSTOS INICIAIS'!$D$5:$D$32,"Sim")</f>
        <v>0</v>
      </c>
      <c r="W60" s="16">
        <f>SUMIFS('CUSTOS INICIAIS'!$C$5:$C$32,'CUSTOS INICIAIS'!$E$5:$E$32,(COLUMN()-1),'CUSTOS INICIAIS'!$D$5:$D$32,"Sim")</f>
        <v>0</v>
      </c>
      <c r="X60" s="16">
        <f>SUMIFS('CUSTOS INICIAIS'!$C$5:$C$32,'CUSTOS INICIAIS'!$E$5:$E$32,(COLUMN()-1),'CUSTOS INICIAIS'!$D$5:$D$32,"Sim")</f>
        <v>0</v>
      </c>
      <c r="Y60" s="16">
        <f>SUMIFS('CUSTOS INICIAIS'!$C$5:$C$32,'CUSTOS INICIAIS'!$E$5:$E$32,(COLUMN()-1),'CUSTOS INICIAIS'!$D$5:$D$32,"Sim")</f>
        <v>0</v>
      </c>
      <c r="Z60" s="16">
        <f>SUMIFS('CUSTOS INICIAIS'!$C$5:$C$32,'CUSTOS INICIAIS'!$E$5:$E$32,(COLUMN()-1),'CUSTOS INICIAIS'!$D$5:$D$32,"Sim")</f>
        <v>0</v>
      </c>
      <c r="AA60" s="16">
        <f>SUMIFS('CUSTOS INICIAIS'!$C$5:$C$32,'CUSTOS INICIAIS'!$E$5:$E$32,(COLUMN()-1),'CUSTOS INICIAIS'!$D$5:$D$32,"Sim")</f>
        <v>0</v>
      </c>
      <c r="AB60" s="16">
        <f>SUMIFS('CUSTOS INICIAIS'!$C$5:$C$32,'CUSTOS INICIAIS'!$E$5:$E$32,(COLUMN()-1),'CUSTOS INICIAIS'!$D$5:$D$32,"Sim")</f>
        <v>0</v>
      </c>
      <c r="AC60" s="16">
        <f>SUMIFS('CUSTOS INICIAIS'!$C$5:$C$32,'CUSTOS INICIAIS'!$E$5:$E$32,(COLUMN()-1),'CUSTOS INICIAIS'!$D$5:$D$32,"Sim")</f>
        <v>0</v>
      </c>
      <c r="AD60" s="16">
        <f>SUMIFS('CUSTOS INICIAIS'!$C$5:$C$32,'CUSTOS INICIAIS'!$E$5:$E$32,(COLUMN()-1),'CUSTOS INICIAIS'!$D$5:$D$32,"Sim")</f>
        <v>0</v>
      </c>
      <c r="AE60" s="16">
        <f>SUMIFS('CUSTOS INICIAIS'!$C$5:$C$32,'CUSTOS INICIAIS'!$E$5:$E$32,(COLUMN()-1),'CUSTOS INICIAIS'!$D$5:$D$32,"Sim")</f>
        <v>0</v>
      </c>
      <c r="AF60" s="16">
        <f>SUMIFS('CUSTOS INICIAIS'!$C$5:$C$32,'CUSTOS INICIAIS'!$E$5:$E$32,(COLUMN()-1),'CUSTOS INICIAIS'!$D$5:$D$32,"Sim")</f>
        <v>0</v>
      </c>
      <c r="AG60" s="16">
        <f>SUMIFS('CUSTOS INICIAIS'!$C$5:$C$32,'CUSTOS INICIAIS'!$E$5:$E$32,(COLUMN()-1),'CUSTOS INICIAIS'!$D$5:$D$32,"Sim")</f>
        <v>0</v>
      </c>
      <c r="AH60" s="16">
        <f>SUMIFS('CUSTOS INICIAIS'!$C$5:$C$32,'CUSTOS INICIAIS'!$E$5:$E$32,(COLUMN()-1),'CUSTOS INICIAIS'!$D$5:$D$32,"Sim")</f>
        <v>0</v>
      </c>
      <c r="AI60" s="16">
        <f>SUMIFS('CUSTOS INICIAIS'!$C$5:$C$32,'CUSTOS INICIAIS'!$E$5:$E$32,(COLUMN()-1),'CUSTOS INICIAIS'!$D$5:$D$32,"Sim")</f>
        <v>0</v>
      </c>
      <c r="AJ60" s="16">
        <f>SUMIFS('CUSTOS INICIAIS'!$C$5:$C$32,'CUSTOS INICIAIS'!$E$5:$E$32,(COLUMN()-1),'CUSTOS INICIAIS'!$D$5:$D$32,"Sim")</f>
        <v>0</v>
      </c>
      <c r="AK60" s="16">
        <f>SUMIFS('CUSTOS INICIAIS'!$C$5:$C$32,'CUSTOS INICIAIS'!$E$5:$E$32,(COLUMN()-1),'CUSTOS INICIAIS'!$D$5:$D$32,"Sim")</f>
        <v>0</v>
      </c>
      <c r="AL60" s="16">
        <f>SUMIFS('CUSTOS INICIAIS'!$C$5:$C$32,'CUSTOS INICIAIS'!$E$5:$E$32,(COLUMN()-1),'CUSTOS INICIAIS'!$D$5:$D$32,"Sim")</f>
        <v>0</v>
      </c>
      <c r="AM60" s="16">
        <f>SUMIFS('CUSTOS INICIAIS'!$C$5:$C$32,'CUSTOS INICIAIS'!$E$5:$E$32,(COLUMN()-1),'CUSTOS INICIAIS'!$D$5:$D$32,"Sim")</f>
        <v>0</v>
      </c>
      <c r="AN60" s="16">
        <f>SUMIFS('CUSTOS INICIAIS'!$C$5:$C$32,'CUSTOS INICIAIS'!$E$5:$E$32,(COLUMN()-1),'CUSTOS INICIAIS'!$D$5:$D$32,"Sim")</f>
        <v>0</v>
      </c>
      <c r="AO60" s="16">
        <f>SUMIFS('CUSTOS INICIAIS'!$C$5:$C$32,'CUSTOS INICIAIS'!$E$5:$E$32,(COLUMN()-1),'CUSTOS INICIAIS'!$D$5:$D$32,"Sim")</f>
        <v>0</v>
      </c>
      <c r="AP60" s="16">
        <f>SUMIFS('CUSTOS INICIAIS'!$C$5:$C$32,'CUSTOS INICIAIS'!$E$5:$E$32,(COLUMN()-1),'CUSTOS INICIAIS'!$D$5:$D$32,"Sim")</f>
        <v>0</v>
      </c>
      <c r="AQ60" s="16">
        <f>SUMIFS('CUSTOS INICIAIS'!$C$5:$C$32,'CUSTOS INICIAIS'!$E$5:$E$32,(COLUMN()-1),'CUSTOS INICIAIS'!$D$5:$D$32,"Sim")</f>
        <v>0</v>
      </c>
      <c r="AR60" s="16">
        <f>SUMIFS('CUSTOS INICIAIS'!$C$5:$C$32,'CUSTOS INICIAIS'!$E$5:$E$32,(COLUMN()-1),'CUSTOS INICIAIS'!$D$5:$D$32,"Sim")</f>
        <v>0</v>
      </c>
      <c r="AS60" s="16">
        <f>SUMIFS('CUSTOS INICIAIS'!$C$5:$C$32,'CUSTOS INICIAIS'!$E$5:$E$32,(COLUMN()-1),'CUSTOS INICIAIS'!$D$5:$D$32,"Sim")</f>
        <v>0</v>
      </c>
      <c r="AT60" s="16">
        <f>SUMIFS('CUSTOS INICIAIS'!$C$5:$C$32,'CUSTOS INICIAIS'!$E$5:$E$32,(COLUMN()-1),'CUSTOS INICIAIS'!$D$5:$D$32,"Sim")</f>
        <v>0</v>
      </c>
      <c r="AU60" s="16">
        <f>SUMIFS('CUSTOS INICIAIS'!$C$5:$C$32,'CUSTOS INICIAIS'!$E$5:$E$32,(COLUMN()-1),'CUSTOS INICIAIS'!$D$5:$D$32,"Sim")</f>
        <v>0</v>
      </c>
      <c r="AV60" s="16">
        <f>SUMIFS('CUSTOS INICIAIS'!$C$5:$C$32,'CUSTOS INICIAIS'!$E$5:$E$32,(COLUMN()-1),'CUSTOS INICIAIS'!$D$5:$D$32,"Sim")</f>
        <v>0</v>
      </c>
      <c r="AW60" s="16">
        <f>SUMIFS('CUSTOS INICIAIS'!$C$5:$C$32,'CUSTOS INICIAIS'!$E$5:$E$32,(COLUMN()-1),'CUSTOS INICIAIS'!$D$5:$D$32,"Sim")</f>
        <v>0</v>
      </c>
      <c r="AX60" s="16">
        <f>SUMIFS('CUSTOS INICIAIS'!$C$5:$C$32,'CUSTOS INICIAIS'!$E$5:$E$32,(COLUMN()-1),'CUSTOS INICIAIS'!$D$5:$D$32,"Sim")</f>
        <v>0</v>
      </c>
      <c r="AY60" s="16">
        <f>SUMIFS('CUSTOS INICIAIS'!$C$5:$C$32,'CUSTOS INICIAIS'!$E$5:$E$32,(COLUMN()-1),'CUSTOS INICIAIS'!$D$5:$D$32,"Sim")</f>
        <v>0</v>
      </c>
      <c r="AZ60" s="16">
        <f>SUMIFS('CUSTOS INICIAIS'!$C$5:$C$32,'CUSTOS INICIAIS'!$E$5:$E$32,(COLUMN()-1),'CUSTOS INICIAIS'!$D$5:$D$32,"Sim")</f>
        <v>0</v>
      </c>
      <c r="BA60" s="16">
        <f>SUMIFS('CUSTOS INICIAIS'!$C$5:$C$32,'CUSTOS INICIAIS'!$E$5:$E$32,(COLUMN()-1),'CUSTOS INICIAIS'!$D$5:$D$32,"Sim")</f>
        <v>11420</v>
      </c>
    </row>
    <row r="61" spans="1:53" x14ac:dyDescent="0.35">
      <c r="A61" s="7" t="s">
        <v>220</v>
      </c>
      <c r="B61" s="20">
        <f>B32+B58+B60</f>
        <v>16335.384627721895</v>
      </c>
      <c r="C61" s="20">
        <f>C32+C58+C60</f>
        <v>795.3846277218945</v>
      </c>
      <c r="D61" s="20">
        <f t="shared" ref="D61:BA61" si="3">D32+D58+D60</f>
        <v>795.3846277218945</v>
      </c>
      <c r="E61" s="20">
        <f t="shared" si="3"/>
        <v>795.3846277218945</v>
      </c>
      <c r="F61" s="20">
        <f t="shared" si="3"/>
        <v>795.3846277218945</v>
      </c>
      <c r="G61" s="20">
        <f t="shared" si="3"/>
        <v>795.3846277218945</v>
      </c>
      <c r="H61" s="20">
        <f t="shared" si="3"/>
        <v>795.3846277218945</v>
      </c>
      <c r="I61" s="20">
        <f t="shared" si="3"/>
        <v>795.3846277218945</v>
      </c>
      <c r="J61" s="20">
        <f t="shared" si="3"/>
        <v>795.3846277218945</v>
      </c>
      <c r="K61" s="20">
        <f t="shared" si="3"/>
        <v>795.3846277218945</v>
      </c>
      <c r="L61" s="20">
        <f t="shared" si="3"/>
        <v>795.3846277218945</v>
      </c>
      <c r="M61" s="20">
        <f t="shared" si="3"/>
        <v>795.3846277218945</v>
      </c>
      <c r="N61" s="20">
        <f t="shared" si="3"/>
        <v>795.3846277218945</v>
      </c>
      <c r="O61" s="20">
        <f t="shared" si="3"/>
        <v>795.3846277218945</v>
      </c>
      <c r="P61" s="20">
        <f t="shared" si="3"/>
        <v>795.3846277218945</v>
      </c>
      <c r="Q61" s="20">
        <f t="shared" si="3"/>
        <v>795.3846277218945</v>
      </c>
      <c r="R61" s="20">
        <f t="shared" si="3"/>
        <v>795.3846277218945</v>
      </c>
      <c r="S61" s="20">
        <f t="shared" si="3"/>
        <v>795.3846277218945</v>
      </c>
      <c r="T61" s="20">
        <f t="shared" si="3"/>
        <v>795.3846277218945</v>
      </c>
      <c r="U61" s="20">
        <f t="shared" si="3"/>
        <v>795.3846277218945</v>
      </c>
      <c r="V61" s="20">
        <f t="shared" si="3"/>
        <v>795.3846277218945</v>
      </c>
      <c r="W61" s="20">
        <f t="shared" si="3"/>
        <v>795.3846277218945</v>
      </c>
      <c r="X61" s="20">
        <f t="shared" si="3"/>
        <v>795.3846277218945</v>
      </c>
      <c r="Y61" s="20">
        <f t="shared" si="3"/>
        <v>795.3846277218945</v>
      </c>
      <c r="Z61" s="20">
        <f t="shared" si="3"/>
        <v>795.3846277218945</v>
      </c>
      <c r="AA61" s="20">
        <f t="shared" si="3"/>
        <v>795.3846277218945</v>
      </c>
      <c r="AB61" s="20">
        <f t="shared" si="3"/>
        <v>795.3846277218945</v>
      </c>
      <c r="AC61" s="20">
        <f t="shared" si="3"/>
        <v>795.3846277218945</v>
      </c>
      <c r="AD61" s="20">
        <f t="shared" si="3"/>
        <v>795.3846277218945</v>
      </c>
      <c r="AE61" s="20">
        <f t="shared" si="3"/>
        <v>795.3846277218945</v>
      </c>
      <c r="AF61" s="20">
        <f t="shared" si="3"/>
        <v>795.3846277218945</v>
      </c>
      <c r="AG61" s="20">
        <f t="shared" si="3"/>
        <v>795.3846277218945</v>
      </c>
      <c r="AH61" s="20">
        <f t="shared" si="3"/>
        <v>795.3846277218945</v>
      </c>
      <c r="AI61" s="20">
        <f t="shared" si="3"/>
        <v>795.3846277218945</v>
      </c>
      <c r="AJ61" s="20">
        <f t="shared" si="3"/>
        <v>795.3846277218945</v>
      </c>
      <c r="AK61" s="20">
        <f t="shared" si="3"/>
        <v>795.3846277218945</v>
      </c>
      <c r="AL61" s="20">
        <f t="shared" si="3"/>
        <v>795.3846277218945</v>
      </c>
      <c r="AM61" s="20">
        <f t="shared" si="3"/>
        <v>795.3846277218945</v>
      </c>
      <c r="AN61" s="20">
        <f t="shared" si="3"/>
        <v>795.3846277218945</v>
      </c>
      <c r="AO61" s="20">
        <f t="shared" si="3"/>
        <v>795.3846277218945</v>
      </c>
      <c r="AP61" s="20">
        <f t="shared" si="3"/>
        <v>795.3846277218945</v>
      </c>
      <c r="AQ61" s="20">
        <f t="shared" si="3"/>
        <v>795.3846277218945</v>
      </c>
      <c r="AR61" s="20">
        <f t="shared" si="3"/>
        <v>795.3846277218945</v>
      </c>
      <c r="AS61" s="20">
        <f t="shared" si="3"/>
        <v>795.3846277218945</v>
      </c>
      <c r="AT61" s="20">
        <f t="shared" si="3"/>
        <v>795.3846277218945</v>
      </c>
      <c r="AU61" s="20">
        <f t="shared" si="3"/>
        <v>795.3846277218945</v>
      </c>
      <c r="AV61" s="20">
        <f t="shared" si="3"/>
        <v>795.3846277218945</v>
      </c>
      <c r="AW61" s="20">
        <f t="shared" si="3"/>
        <v>795.3846277218945</v>
      </c>
      <c r="AX61" s="20">
        <f t="shared" si="3"/>
        <v>795.3846277218945</v>
      </c>
      <c r="AY61" s="20">
        <f t="shared" si="3"/>
        <v>795.3846277218945</v>
      </c>
      <c r="AZ61" s="20">
        <f t="shared" si="3"/>
        <v>795.3846277218945</v>
      </c>
      <c r="BA61" s="20">
        <f t="shared" si="3"/>
        <v>12215.384627721895</v>
      </c>
    </row>
    <row r="62" spans="1:53" x14ac:dyDescent="0.35">
      <c r="A62" s="7" t="s">
        <v>391</v>
      </c>
      <c r="B62" s="20">
        <f>B6</f>
        <v>0</v>
      </c>
      <c r="C62" s="20">
        <f>C6</f>
        <v>0</v>
      </c>
      <c r="D62" s="20">
        <f t="shared" ref="D62:BA62" si="4">D6</f>
        <v>0</v>
      </c>
      <c r="E62" s="20">
        <f t="shared" si="4"/>
        <v>0</v>
      </c>
      <c r="F62" s="20">
        <f t="shared" si="4"/>
        <v>1130.4000000000001</v>
      </c>
      <c r="G62" s="20">
        <f t="shared" si="4"/>
        <v>1130.4000000000001</v>
      </c>
      <c r="H62" s="20">
        <f t="shared" si="4"/>
        <v>1130.4000000000001</v>
      </c>
      <c r="I62" s="20">
        <f t="shared" si="4"/>
        <v>1130.4000000000001</v>
      </c>
      <c r="J62" s="20">
        <f t="shared" si="4"/>
        <v>1130.4000000000001</v>
      </c>
      <c r="K62" s="20">
        <f t="shared" si="4"/>
        <v>1130.4000000000001</v>
      </c>
      <c r="L62" s="20">
        <f t="shared" si="4"/>
        <v>1130.4000000000001</v>
      </c>
      <c r="M62" s="20">
        <f t="shared" si="4"/>
        <v>1130.4000000000001</v>
      </c>
      <c r="N62" s="20">
        <f t="shared" si="4"/>
        <v>1130.4000000000001</v>
      </c>
      <c r="O62" s="20">
        <f t="shared" si="4"/>
        <v>1130.4000000000001</v>
      </c>
      <c r="P62" s="20">
        <f t="shared" si="4"/>
        <v>1130.4000000000001</v>
      </c>
      <c r="Q62" s="20">
        <f t="shared" si="4"/>
        <v>1130.4000000000001</v>
      </c>
      <c r="R62" s="20">
        <f t="shared" si="4"/>
        <v>1130.4000000000001</v>
      </c>
      <c r="S62" s="20">
        <f t="shared" si="4"/>
        <v>1130.4000000000001</v>
      </c>
      <c r="T62" s="20">
        <f t="shared" si="4"/>
        <v>1130.4000000000001</v>
      </c>
      <c r="U62" s="20">
        <f t="shared" si="4"/>
        <v>1130.4000000000001</v>
      </c>
      <c r="V62" s="20">
        <f t="shared" si="4"/>
        <v>1130.4000000000001</v>
      </c>
      <c r="W62" s="20">
        <f t="shared" si="4"/>
        <v>1130.4000000000001</v>
      </c>
      <c r="X62" s="20">
        <f t="shared" si="4"/>
        <v>1130.4000000000001</v>
      </c>
      <c r="Y62" s="20">
        <f t="shared" si="4"/>
        <v>1130.4000000000001</v>
      </c>
      <c r="Z62" s="20">
        <f t="shared" si="4"/>
        <v>1130.4000000000001</v>
      </c>
      <c r="AA62" s="20">
        <f t="shared" si="4"/>
        <v>1130.4000000000001</v>
      </c>
      <c r="AB62" s="20">
        <f t="shared" si="4"/>
        <v>1130.4000000000001</v>
      </c>
      <c r="AC62" s="20">
        <f t="shared" si="4"/>
        <v>1130.4000000000001</v>
      </c>
      <c r="AD62" s="20">
        <f t="shared" si="4"/>
        <v>1130.4000000000001</v>
      </c>
      <c r="AE62" s="20">
        <f t="shared" si="4"/>
        <v>1130.4000000000001</v>
      </c>
      <c r="AF62" s="20">
        <f t="shared" si="4"/>
        <v>1130.4000000000001</v>
      </c>
      <c r="AG62" s="20">
        <f t="shared" si="4"/>
        <v>1130.4000000000001</v>
      </c>
      <c r="AH62" s="20">
        <f t="shared" si="4"/>
        <v>1130.4000000000001</v>
      </c>
      <c r="AI62" s="20">
        <f t="shared" si="4"/>
        <v>1130.4000000000001</v>
      </c>
      <c r="AJ62" s="20">
        <f t="shared" si="4"/>
        <v>1130.4000000000001</v>
      </c>
      <c r="AK62" s="20">
        <f t="shared" si="4"/>
        <v>1130.4000000000001</v>
      </c>
      <c r="AL62" s="20">
        <f t="shared" si="4"/>
        <v>1130.4000000000001</v>
      </c>
      <c r="AM62" s="20">
        <f t="shared" si="4"/>
        <v>1130.4000000000001</v>
      </c>
      <c r="AN62" s="20">
        <f t="shared" si="4"/>
        <v>1130.4000000000001</v>
      </c>
      <c r="AO62" s="20">
        <f t="shared" si="4"/>
        <v>1130.4000000000001</v>
      </c>
      <c r="AP62" s="20">
        <f t="shared" si="4"/>
        <v>1130.4000000000001</v>
      </c>
      <c r="AQ62" s="20">
        <f t="shared" si="4"/>
        <v>1130.4000000000001</v>
      </c>
      <c r="AR62" s="20">
        <f t="shared" si="4"/>
        <v>1130.4000000000001</v>
      </c>
      <c r="AS62" s="20">
        <f t="shared" si="4"/>
        <v>1130.4000000000001</v>
      </c>
      <c r="AT62" s="20">
        <f t="shared" si="4"/>
        <v>1130.4000000000001</v>
      </c>
      <c r="AU62" s="20">
        <f t="shared" si="4"/>
        <v>1130.4000000000001</v>
      </c>
      <c r="AV62" s="20">
        <f t="shared" si="4"/>
        <v>1130.4000000000001</v>
      </c>
      <c r="AW62" s="20">
        <f t="shared" si="4"/>
        <v>1130.4000000000001</v>
      </c>
      <c r="AX62" s="20">
        <f t="shared" si="4"/>
        <v>1130.4000000000001</v>
      </c>
      <c r="AY62" s="20">
        <f t="shared" si="4"/>
        <v>1130.4000000000001</v>
      </c>
      <c r="AZ62" s="20">
        <f t="shared" si="4"/>
        <v>1130.4000000000001</v>
      </c>
      <c r="BA62" s="20">
        <f t="shared" si="4"/>
        <v>1130.4000000000001</v>
      </c>
    </row>
    <row r="63" spans="1:53" x14ac:dyDescent="0.35">
      <c r="A63" s="51" t="s">
        <v>392</v>
      </c>
      <c r="B63" s="52">
        <f>B4+B62-B61</f>
        <v>3664.6153722781055</v>
      </c>
      <c r="C63" s="52">
        <f>C4+C62-C61</f>
        <v>2869.230744556211</v>
      </c>
      <c r="D63" s="52">
        <f t="shared" ref="D63:BA63" si="5">D4+D62-D61</f>
        <v>2073.8461168343165</v>
      </c>
      <c r="E63" s="52">
        <f t="shared" si="5"/>
        <v>1278.461489112422</v>
      </c>
      <c r="F63" s="52">
        <f t="shared" si="5"/>
        <v>1613.4768613905276</v>
      </c>
      <c r="G63" s="52">
        <f t="shared" si="5"/>
        <v>1948.4922336686332</v>
      </c>
      <c r="H63" s="52">
        <f t="shared" si="5"/>
        <v>2283.5076059467387</v>
      </c>
      <c r="I63" s="52">
        <f t="shared" si="5"/>
        <v>2618.5229782248443</v>
      </c>
      <c r="J63" s="52">
        <f t="shared" si="5"/>
        <v>2953.5383505029499</v>
      </c>
      <c r="K63" s="52">
        <f t="shared" si="5"/>
        <v>3288.5537227810555</v>
      </c>
      <c r="L63" s="52">
        <f t="shared" si="5"/>
        <v>3623.5690950591616</v>
      </c>
      <c r="M63" s="52">
        <f t="shared" si="5"/>
        <v>3958.5844673372667</v>
      </c>
      <c r="N63" s="52">
        <f t="shared" si="5"/>
        <v>4293.5998396153718</v>
      </c>
      <c r="O63" s="52">
        <f t="shared" si="5"/>
        <v>4628.615211893477</v>
      </c>
      <c r="P63" s="52">
        <f t="shared" si="5"/>
        <v>4963.6305841715821</v>
      </c>
      <c r="Q63" s="52">
        <f t="shared" si="5"/>
        <v>5298.6459564496872</v>
      </c>
      <c r="R63" s="52">
        <f t="shared" si="5"/>
        <v>5633.6613287277924</v>
      </c>
      <c r="S63" s="52">
        <f t="shared" si="5"/>
        <v>5968.6767010058975</v>
      </c>
      <c r="T63" s="52">
        <f t="shared" si="5"/>
        <v>6303.6920732840026</v>
      </c>
      <c r="U63" s="52">
        <f t="shared" si="5"/>
        <v>6638.7074455621078</v>
      </c>
      <c r="V63" s="52">
        <f t="shared" si="5"/>
        <v>6973.7228178402129</v>
      </c>
      <c r="W63" s="52">
        <f t="shared" si="5"/>
        <v>7308.738190118318</v>
      </c>
      <c r="X63" s="52">
        <f t="shared" si="5"/>
        <v>7643.7535623964231</v>
      </c>
      <c r="Y63" s="52">
        <f t="shared" si="5"/>
        <v>7978.7689346745283</v>
      </c>
      <c r="Z63" s="52">
        <f t="shared" si="5"/>
        <v>8313.7843069526334</v>
      </c>
      <c r="AA63" s="52">
        <f t="shared" si="5"/>
        <v>8648.7996792307385</v>
      </c>
      <c r="AB63" s="52">
        <f t="shared" si="5"/>
        <v>8983.8150515088437</v>
      </c>
      <c r="AC63" s="52">
        <f t="shared" si="5"/>
        <v>9318.8304237869488</v>
      </c>
      <c r="AD63" s="52">
        <f t="shared" si="5"/>
        <v>9653.8457960650539</v>
      </c>
      <c r="AE63" s="52">
        <f t="shared" si="5"/>
        <v>9988.8611683431591</v>
      </c>
      <c r="AF63" s="52">
        <f t="shared" si="5"/>
        <v>10323.876540621264</v>
      </c>
      <c r="AG63" s="52">
        <f t="shared" si="5"/>
        <v>10658.891912899369</v>
      </c>
      <c r="AH63" s="52">
        <f t="shared" si="5"/>
        <v>10993.907285177474</v>
      </c>
      <c r="AI63" s="52">
        <f t="shared" si="5"/>
        <v>11328.92265745558</v>
      </c>
      <c r="AJ63" s="52">
        <f t="shared" si="5"/>
        <v>11663.938029733685</v>
      </c>
      <c r="AK63" s="52">
        <f t="shared" si="5"/>
        <v>11998.95340201179</v>
      </c>
      <c r="AL63" s="52">
        <f t="shared" si="5"/>
        <v>12333.968774289895</v>
      </c>
      <c r="AM63" s="52">
        <f t="shared" si="5"/>
        <v>12668.984146568</v>
      </c>
      <c r="AN63" s="52">
        <f t="shared" si="5"/>
        <v>13003.999518846105</v>
      </c>
      <c r="AO63" s="52">
        <f t="shared" si="5"/>
        <v>13339.01489112421</v>
      </c>
      <c r="AP63" s="52">
        <f t="shared" si="5"/>
        <v>13674.030263402316</v>
      </c>
      <c r="AQ63" s="52">
        <f t="shared" si="5"/>
        <v>14009.045635680421</v>
      </c>
      <c r="AR63" s="52">
        <f t="shared" si="5"/>
        <v>14344.061007958526</v>
      </c>
      <c r="AS63" s="52">
        <f t="shared" si="5"/>
        <v>14679.076380236631</v>
      </c>
      <c r="AT63" s="52">
        <f t="shared" si="5"/>
        <v>15014.091752514736</v>
      </c>
      <c r="AU63" s="52">
        <f t="shared" si="5"/>
        <v>15349.107124792841</v>
      </c>
      <c r="AV63" s="52">
        <f t="shared" si="5"/>
        <v>15684.122497070948</v>
      </c>
      <c r="AW63" s="52">
        <f t="shared" si="5"/>
        <v>16019.137869349055</v>
      </c>
      <c r="AX63" s="52">
        <f t="shared" si="5"/>
        <v>16354.153241627162</v>
      </c>
      <c r="AY63" s="52">
        <f t="shared" si="5"/>
        <v>16689.168613905269</v>
      </c>
      <c r="AZ63" s="52">
        <f t="shared" si="5"/>
        <v>17024.183986183376</v>
      </c>
      <c r="BA63" s="52">
        <f t="shared" si="5"/>
        <v>5939.1993584614829</v>
      </c>
    </row>
    <row r="64" spans="1:53" x14ac:dyDescent="0.35">
      <c r="A64" s="53" t="s">
        <v>222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</row>
    <row r="65" spans="1:53" x14ac:dyDescent="0.35">
      <c r="A65" s="10" t="s">
        <v>127</v>
      </c>
      <c r="B65" s="16" t="str">
        <f>IF(B64="","",B64-B63)</f>
        <v/>
      </c>
      <c r="C65" s="16" t="str">
        <f>IF(C64="","",C64-C63)</f>
        <v/>
      </c>
      <c r="D65" s="16" t="str">
        <f t="shared" ref="D65:BA65" si="6">IF(D64="","",D64-D63)</f>
        <v/>
      </c>
      <c r="E65" s="16" t="str">
        <f t="shared" si="6"/>
        <v/>
      </c>
      <c r="F65" s="16" t="str">
        <f t="shared" si="6"/>
        <v/>
      </c>
      <c r="G65" s="16" t="str">
        <f t="shared" si="6"/>
        <v/>
      </c>
      <c r="H65" s="16" t="str">
        <f t="shared" si="6"/>
        <v/>
      </c>
      <c r="I65" s="16" t="str">
        <f t="shared" si="6"/>
        <v/>
      </c>
      <c r="J65" s="16" t="str">
        <f t="shared" si="6"/>
        <v/>
      </c>
      <c r="K65" s="16" t="str">
        <f t="shared" si="6"/>
        <v/>
      </c>
      <c r="L65" s="16" t="str">
        <f t="shared" si="6"/>
        <v/>
      </c>
      <c r="M65" s="16" t="str">
        <f t="shared" si="6"/>
        <v/>
      </c>
      <c r="N65" s="16" t="str">
        <f t="shared" si="6"/>
        <v/>
      </c>
      <c r="O65" s="16" t="str">
        <f t="shared" si="6"/>
        <v/>
      </c>
      <c r="P65" s="16" t="str">
        <f t="shared" si="6"/>
        <v/>
      </c>
      <c r="Q65" s="16" t="str">
        <f t="shared" si="6"/>
        <v/>
      </c>
      <c r="R65" s="16" t="str">
        <f t="shared" si="6"/>
        <v/>
      </c>
      <c r="S65" s="16" t="str">
        <f t="shared" si="6"/>
        <v/>
      </c>
      <c r="T65" s="16" t="str">
        <f t="shared" si="6"/>
        <v/>
      </c>
      <c r="U65" s="16" t="str">
        <f t="shared" si="6"/>
        <v/>
      </c>
      <c r="V65" s="16" t="str">
        <f t="shared" si="6"/>
        <v/>
      </c>
      <c r="W65" s="16" t="str">
        <f t="shared" si="6"/>
        <v/>
      </c>
      <c r="X65" s="16" t="str">
        <f t="shared" si="6"/>
        <v/>
      </c>
      <c r="Y65" s="16" t="str">
        <f t="shared" si="6"/>
        <v/>
      </c>
      <c r="Z65" s="16" t="str">
        <f t="shared" si="6"/>
        <v/>
      </c>
      <c r="AA65" s="16" t="str">
        <f t="shared" si="6"/>
        <v/>
      </c>
      <c r="AB65" s="16" t="str">
        <f t="shared" si="6"/>
        <v/>
      </c>
      <c r="AC65" s="16" t="str">
        <f t="shared" si="6"/>
        <v/>
      </c>
      <c r="AD65" s="16" t="str">
        <f t="shared" si="6"/>
        <v/>
      </c>
      <c r="AE65" s="16" t="str">
        <f t="shared" si="6"/>
        <v/>
      </c>
      <c r="AF65" s="16" t="str">
        <f t="shared" si="6"/>
        <v/>
      </c>
      <c r="AG65" s="16" t="str">
        <f t="shared" si="6"/>
        <v/>
      </c>
      <c r="AH65" s="16" t="str">
        <f t="shared" si="6"/>
        <v/>
      </c>
      <c r="AI65" s="16" t="str">
        <f t="shared" si="6"/>
        <v/>
      </c>
      <c r="AJ65" s="16" t="str">
        <f t="shared" si="6"/>
        <v/>
      </c>
      <c r="AK65" s="16" t="str">
        <f t="shared" si="6"/>
        <v/>
      </c>
      <c r="AL65" s="16" t="str">
        <f t="shared" si="6"/>
        <v/>
      </c>
      <c r="AM65" s="16" t="str">
        <f t="shared" si="6"/>
        <v/>
      </c>
      <c r="AN65" s="16" t="str">
        <f t="shared" si="6"/>
        <v/>
      </c>
      <c r="AO65" s="16" t="str">
        <f t="shared" si="6"/>
        <v/>
      </c>
      <c r="AP65" s="16" t="str">
        <f t="shared" si="6"/>
        <v/>
      </c>
      <c r="AQ65" s="16" t="str">
        <f t="shared" si="6"/>
        <v/>
      </c>
      <c r="AR65" s="16" t="str">
        <f t="shared" si="6"/>
        <v/>
      </c>
      <c r="AS65" s="16" t="str">
        <f t="shared" si="6"/>
        <v/>
      </c>
      <c r="AT65" s="16" t="str">
        <f t="shared" si="6"/>
        <v/>
      </c>
      <c r="AU65" s="16" t="str">
        <f t="shared" si="6"/>
        <v/>
      </c>
      <c r="AV65" s="16" t="str">
        <f t="shared" si="6"/>
        <v/>
      </c>
      <c r="AW65" s="16" t="str">
        <f t="shared" si="6"/>
        <v/>
      </c>
      <c r="AX65" s="16" t="str">
        <f t="shared" si="6"/>
        <v/>
      </c>
      <c r="AY65" s="16" t="str">
        <f t="shared" si="6"/>
        <v/>
      </c>
      <c r="AZ65" s="16" t="str">
        <f t="shared" si="6"/>
        <v/>
      </c>
      <c r="BA65" s="16" t="str">
        <f t="shared" si="6"/>
        <v/>
      </c>
    </row>
    <row r="66" spans="1:53" x14ac:dyDescent="0.35">
      <c r="A66" s="10" t="s">
        <v>128</v>
      </c>
      <c r="B66" s="9" t="str">
        <f>IF(B65="","",IF(B65&lt;0,"Custo adicional / custos esquecidos","Economia maior que o previsto"))</f>
        <v/>
      </c>
      <c r="C66" s="9" t="str">
        <f>IF(C65="","",IF(C65&lt;0,"Custo adicional / custos esquecidos","Economia maior que o previsto"))</f>
        <v/>
      </c>
      <c r="D66" s="9" t="str">
        <f t="shared" ref="D66:BA66" si="7">IF(D65="","",IF(D65&lt;0,"Custo adicional / custos esquecidos","Economia maior que o previsto"))</f>
        <v/>
      </c>
      <c r="E66" s="9" t="str">
        <f t="shared" si="7"/>
        <v/>
      </c>
      <c r="F66" s="9" t="str">
        <f t="shared" si="7"/>
        <v/>
      </c>
      <c r="G66" s="9" t="str">
        <f t="shared" si="7"/>
        <v/>
      </c>
      <c r="H66" s="9" t="str">
        <f t="shared" si="7"/>
        <v/>
      </c>
      <c r="I66" s="9" t="str">
        <f t="shared" si="7"/>
        <v/>
      </c>
      <c r="J66" s="9" t="str">
        <f t="shared" si="7"/>
        <v/>
      </c>
      <c r="K66" s="9" t="str">
        <f t="shared" si="7"/>
        <v/>
      </c>
      <c r="L66" s="9" t="str">
        <f t="shared" si="7"/>
        <v/>
      </c>
      <c r="M66" s="9" t="str">
        <f t="shared" si="7"/>
        <v/>
      </c>
      <c r="N66" s="9" t="str">
        <f t="shared" si="7"/>
        <v/>
      </c>
      <c r="O66" s="9" t="str">
        <f t="shared" si="7"/>
        <v/>
      </c>
      <c r="P66" s="9" t="str">
        <f t="shared" si="7"/>
        <v/>
      </c>
      <c r="Q66" s="9" t="str">
        <f t="shared" si="7"/>
        <v/>
      </c>
      <c r="R66" s="9" t="str">
        <f t="shared" si="7"/>
        <v/>
      </c>
      <c r="S66" s="9" t="str">
        <f t="shared" si="7"/>
        <v/>
      </c>
      <c r="T66" s="9" t="str">
        <f t="shared" si="7"/>
        <v/>
      </c>
      <c r="U66" s="9" t="str">
        <f t="shared" si="7"/>
        <v/>
      </c>
      <c r="V66" s="9" t="str">
        <f t="shared" si="7"/>
        <v/>
      </c>
      <c r="W66" s="9" t="str">
        <f t="shared" si="7"/>
        <v/>
      </c>
      <c r="X66" s="9" t="str">
        <f t="shared" si="7"/>
        <v/>
      </c>
      <c r="Y66" s="9" t="str">
        <f t="shared" si="7"/>
        <v/>
      </c>
      <c r="Z66" s="9" t="str">
        <f t="shared" si="7"/>
        <v/>
      </c>
      <c r="AA66" s="9" t="str">
        <f t="shared" si="7"/>
        <v/>
      </c>
      <c r="AB66" s="9" t="str">
        <f t="shared" si="7"/>
        <v/>
      </c>
      <c r="AC66" s="9" t="str">
        <f t="shared" si="7"/>
        <v/>
      </c>
      <c r="AD66" s="9" t="str">
        <f t="shared" si="7"/>
        <v/>
      </c>
      <c r="AE66" s="9" t="str">
        <f t="shared" si="7"/>
        <v/>
      </c>
      <c r="AF66" s="9" t="str">
        <f t="shared" si="7"/>
        <v/>
      </c>
      <c r="AG66" s="9" t="str">
        <f t="shared" si="7"/>
        <v/>
      </c>
      <c r="AH66" s="9" t="str">
        <f t="shared" si="7"/>
        <v/>
      </c>
      <c r="AI66" s="9" t="str">
        <f t="shared" si="7"/>
        <v/>
      </c>
      <c r="AJ66" s="9" t="str">
        <f t="shared" si="7"/>
        <v/>
      </c>
      <c r="AK66" s="9" t="str">
        <f t="shared" si="7"/>
        <v/>
      </c>
      <c r="AL66" s="9" t="str">
        <f t="shared" si="7"/>
        <v/>
      </c>
      <c r="AM66" s="9" t="str">
        <f t="shared" si="7"/>
        <v/>
      </c>
      <c r="AN66" s="9" t="str">
        <f t="shared" si="7"/>
        <v/>
      </c>
      <c r="AO66" s="9" t="str">
        <f t="shared" si="7"/>
        <v/>
      </c>
      <c r="AP66" s="9" t="str">
        <f t="shared" si="7"/>
        <v/>
      </c>
      <c r="AQ66" s="9" t="str">
        <f t="shared" si="7"/>
        <v/>
      </c>
      <c r="AR66" s="9" t="str">
        <f t="shared" si="7"/>
        <v/>
      </c>
      <c r="AS66" s="9" t="str">
        <f t="shared" si="7"/>
        <v/>
      </c>
      <c r="AT66" s="9" t="str">
        <f t="shared" si="7"/>
        <v/>
      </c>
      <c r="AU66" s="9" t="str">
        <f t="shared" si="7"/>
        <v/>
      </c>
      <c r="AV66" s="9" t="str">
        <f t="shared" si="7"/>
        <v/>
      </c>
      <c r="AW66" s="9" t="str">
        <f t="shared" si="7"/>
        <v/>
      </c>
      <c r="AX66" s="9" t="str">
        <f t="shared" si="7"/>
        <v/>
      </c>
      <c r="AY66" s="9" t="str">
        <f t="shared" si="7"/>
        <v/>
      </c>
      <c r="AZ66" s="9" t="str">
        <f t="shared" si="7"/>
        <v/>
      </c>
      <c r="BA66" s="9" t="str">
        <f t="shared" si="7"/>
        <v/>
      </c>
    </row>
    <row r="68" spans="1:53" x14ac:dyDescent="0.35">
      <c r="A68" s="7" t="s">
        <v>221</v>
      </c>
      <c r="B68" s="20">
        <f>IF(B64&lt;&gt;"",B64,B63)</f>
        <v>3664.6153722781055</v>
      </c>
      <c r="C68" s="20">
        <f>IF(C64&lt;&gt;"",C64,C63)</f>
        <v>2869.230744556211</v>
      </c>
      <c r="D68" s="20">
        <f t="shared" ref="D68:BA68" si="8">IF(D64&lt;&gt;"",D64,D63)</f>
        <v>2073.8461168343165</v>
      </c>
      <c r="E68" s="20">
        <f t="shared" si="8"/>
        <v>1278.461489112422</v>
      </c>
      <c r="F68" s="20">
        <f t="shared" si="8"/>
        <v>1613.4768613905276</v>
      </c>
      <c r="G68" s="20">
        <f t="shared" si="8"/>
        <v>1948.4922336686332</v>
      </c>
      <c r="H68" s="20">
        <f t="shared" si="8"/>
        <v>2283.5076059467387</v>
      </c>
      <c r="I68" s="20">
        <f t="shared" si="8"/>
        <v>2618.5229782248443</v>
      </c>
      <c r="J68" s="20">
        <f t="shared" si="8"/>
        <v>2953.5383505029499</v>
      </c>
      <c r="K68" s="20">
        <f t="shared" si="8"/>
        <v>3288.5537227810555</v>
      </c>
      <c r="L68" s="20">
        <f t="shared" si="8"/>
        <v>3623.5690950591616</v>
      </c>
      <c r="M68" s="20">
        <f t="shared" si="8"/>
        <v>3958.5844673372667</v>
      </c>
      <c r="N68" s="20">
        <f t="shared" si="8"/>
        <v>4293.5998396153718</v>
      </c>
      <c r="O68" s="20">
        <f t="shared" si="8"/>
        <v>4628.615211893477</v>
      </c>
      <c r="P68" s="20">
        <f t="shared" si="8"/>
        <v>4963.6305841715821</v>
      </c>
      <c r="Q68" s="20">
        <f t="shared" si="8"/>
        <v>5298.6459564496872</v>
      </c>
      <c r="R68" s="20">
        <f t="shared" si="8"/>
        <v>5633.6613287277924</v>
      </c>
      <c r="S68" s="20">
        <f t="shared" si="8"/>
        <v>5968.6767010058975</v>
      </c>
      <c r="T68" s="20">
        <f t="shared" si="8"/>
        <v>6303.6920732840026</v>
      </c>
      <c r="U68" s="20">
        <f t="shared" si="8"/>
        <v>6638.7074455621078</v>
      </c>
      <c r="V68" s="20">
        <f t="shared" si="8"/>
        <v>6973.7228178402129</v>
      </c>
      <c r="W68" s="20">
        <f t="shared" si="8"/>
        <v>7308.738190118318</v>
      </c>
      <c r="X68" s="20">
        <f t="shared" si="8"/>
        <v>7643.7535623964231</v>
      </c>
      <c r="Y68" s="20">
        <f t="shared" si="8"/>
        <v>7978.7689346745283</v>
      </c>
      <c r="Z68" s="20">
        <f t="shared" si="8"/>
        <v>8313.7843069526334</v>
      </c>
      <c r="AA68" s="20">
        <f t="shared" si="8"/>
        <v>8648.7996792307385</v>
      </c>
      <c r="AB68" s="20">
        <f t="shared" si="8"/>
        <v>8983.8150515088437</v>
      </c>
      <c r="AC68" s="20">
        <f t="shared" si="8"/>
        <v>9318.8304237869488</v>
      </c>
      <c r="AD68" s="20">
        <f t="shared" si="8"/>
        <v>9653.8457960650539</v>
      </c>
      <c r="AE68" s="20">
        <f t="shared" si="8"/>
        <v>9988.8611683431591</v>
      </c>
      <c r="AF68" s="20">
        <f t="shared" si="8"/>
        <v>10323.876540621264</v>
      </c>
      <c r="AG68" s="20">
        <f t="shared" si="8"/>
        <v>10658.891912899369</v>
      </c>
      <c r="AH68" s="20">
        <f t="shared" si="8"/>
        <v>10993.907285177474</v>
      </c>
      <c r="AI68" s="20">
        <f t="shared" si="8"/>
        <v>11328.92265745558</v>
      </c>
      <c r="AJ68" s="20">
        <f t="shared" si="8"/>
        <v>11663.938029733685</v>
      </c>
      <c r="AK68" s="20">
        <f t="shared" si="8"/>
        <v>11998.95340201179</v>
      </c>
      <c r="AL68" s="20">
        <f t="shared" si="8"/>
        <v>12333.968774289895</v>
      </c>
      <c r="AM68" s="20">
        <f t="shared" si="8"/>
        <v>12668.984146568</v>
      </c>
      <c r="AN68" s="20">
        <f t="shared" si="8"/>
        <v>13003.999518846105</v>
      </c>
      <c r="AO68" s="20">
        <f t="shared" si="8"/>
        <v>13339.01489112421</v>
      </c>
      <c r="AP68" s="20">
        <f t="shared" si="8"/>
        <v>13674.030263402316</v>
      </c>
      <c r="AQ68" s="20">
        <f t="shared" si="8"/>
        <v>14009.045635680421</v>
      </c>
      <c r="AR68" s="20">
        <f t="shared" si="8"/>
        <v>14344.061007958526</v>
      </c>
      <c r="AS68" s="20">
        <f t="shared" si="8"/>
        <v>14679.076380236631</v>
      </c>
      <c r="AT68" s="20">
        <f t="shared" si="8"/>
        <v>15014.091752514736</v>
      </c>
      <c r="AU68" s="20">
        <f t="shared" si="8"/>
        <v>15349.107124792841</v>
      </c>
      <c r="AV68" s="20">
        <f t="shared" si="8"/>
        <v>15684.122497070948</v>
      </c>
      <c r="AW68" s="20">
        <f t="shared" si="8"/>
        <v>16019.137869349055</v>
      </c>
      <c r="AX68" s="20">
        <f t="shared" si="8"/>
        <v>16354.153241627162</v>
      </c>
      <c r="AY68" s="20">
        <f t="shared" si="8"/>
        <v>16689.168613905269</v>
      </c>
      <c r="AZ68" s="20">
        <f t="shared" si="8"/>
        <v>17024.183986183376</v>
      </c>
      <c r="BA68" s="20">
        <f t="shared" si="8"/>
        <v>5939.1993584614829</v>
      </c>
    </row>
    <row r="70" spans="1:53" ht="16" x14ac:dyDescent="0.4">
      <c r="A70" s="54" t="s">
        <v>395</v>
      </c>
    </row>
    <row r="71" spans="1:53" x14ac:dyDescent="0.35">
      <c r="A71" s="55" t="s">
        <v>396</v>
      </c>
      <c r="B71" s="56">
        <f>B4</f>
        <v>20000</v>
      </c>
    </row>
    <row r="72" spans="1:53" x14ac:dyDescent="0.35">
      <c r="A72" s="55" t="s">
        <v>397</v>
      </c>
      <c r="B72" s="56">
        <f>SUM(B62:BA62)</f>
        <v>54259.200000000041</v>
      </c>
    </row>
    <row r="73" spans="1:53" x14ac:dyDescent="0.35">
      <c r="A73" s="55" t="s">
        <v>398</v>
      </c>
      <c r="B73" s="57">
        <f>SUM(B61:BA61)</f>
        <v>68320.000641538616</v>
      </c>
    </row>
    <row r="74" spans="1:53" x14ac:dyDescent="0.35">
      <c r="A74" s="55" t="s">
        <v>422</v>
      </c>
      <c r="B74" s="56" cm="1">
        <f t="array" ref="B74">SUMPRODUCT((ISNUMBER(B65:BA65))*IF(ISNUMBER(B65:BA65),B65:BA65,0))</f>
        <v>0</v>
      </c>
    </row>
    <row r="75" spans="1:53" x14ac:dyDescent="0.35">
      <c r="A75" s="55" t="s">
        <v>399</v>
      </c>
      <c r="B75" s="56">
        <f>BA68</f>
        <v>5939.1993584614829</v>
      </c>
    </row>
    <row r="76" spans="1:53" x14ac:dyDescent="0.35">
      <c r="A76" s="26"/>
    </row>
    <row r="77" spans="1:53" ht="16" x14ac:dyDescent="0.4">
      <c r="A77" s="54" t="s">
        <v>400</v>
      </c>
      <c r="B77" s="58">
        <f>B71+B72-B73+B74-B75</f>
        <v>-5.8207660913467407E-11</v>
      </c>
      <c r="C77" s="59" t="str">
        <f>IF(ROUND(B77,2)=0,"✅ CORRETO - Tudo fecha!","❌ ERRO - Verificar cálculos!")</f>
        <v>✅ CORRETO - Tudo fecha!</v>
      </c>
    </row>
    <row r="79" spans="1:53" ht="16" x14ac:dyDescent="0.4">
      <c r="A79" s="54" t="s">
        <v>129</v>
      </c>
      <c r="B79" s="60"/>
    </row>
    <row r="80" spans="1:53" x14ac:dyDescent="0.35">
      <c r="A80" s="55" t="s">
        <v>130</v>
      </c>
      <c r="B80" s="61" t="str" cm="1">
        <f t="array" ref="B80">IFERROR(MATCH(TRUE,INDEX(B68:BA68&lt;0,0),0),"Nunca (saldo positivo)")</f>
        <v>Nunca (saldo positivo)</v>
      </c>
    </row>
    <row r="81" spans="1:2" x14ac:dyDescent="0.35">
      <c r="A81" s="47" t="s">
        <v>393</v>
      </c>
      <c r="B81" s="40" cm="1">
        <f t="array" ref="B81">(SUM(B61:BA61)+SUMPRODUCT((ISNUMBER(B65:BA65))*(IF(ISNUMBER(B65:BA65),B65:BA65,0)&lt;0)*(-IF(ISNUMBER(B65:BA65),B65:BA65,0))))/52</f>
        <v>1313.8461661834349</v>
      </c>
    </row>
    <row r="82" spans="1:2" x14ac:dyDescent="0.35">
      <c r="A82" s="47" t="s">
        <v>131</v>
      </c>
      <c r="B82" s="40">
        <f>AVERAGE(B62:BA62)</f>
        <v>1043.4461538461546</v>
      </c>
    </row>
    <row r="83" spans="1:2" x14ac:dyDescent="0.35">
      <c r="A83" s="17" t="s">
        <v>133</v>
      </c>
      <c r="B83" s="56">
        <f>SUM(B62:BA62)</f>
        <v>54259.200000000041</v>
      </c>
    </row>
    <row r="84" spans="1:2" x14ac:dyDescent="0.35">
      <c r="A84" s="17" t="s">
        <v>394</v>
      </c>
      <c r="B84" s="56" cm="1">
        <f t="array" ref="B84">SUM(B61:BA61)+SUMPRODUCT((ISNUMBER(B65:BA65))*(IF(ISNUMBER(B65:BA65),B65:BA65,0)&lt;0)*(-IF(ISNUMBER(B65:BA65),B65:BA65,0)))</f>
        <v>68320.000641538616</v>
      </c>
    </row>
    <row r="85" spans="1:2" x14ac:dyDescent="0.35">
      <c r="A85" s="17" t="s">
        <v>132</v>
      </c>
      <c r="B85" s="56">
        <f>BA68</f>
        <v>5939.1993584614829</v>
      </c>
    </row>
    <row r="86" spans="1:2" ht="16" x14ac:dyDescent="0.4">
      <c r="A86" s="47" t="s">
        <v>134</v>
      </c>
      <c r="B86" s="62" t="str">
        <f>IF(B80="Nunca (saldo positivo)",IF(B85&gt;0,"BAIXO","MÉDIO"),IF(VALUE(B80)&lt;=12,"ALTO",IF(VALUE(B80)&lt;=26,"MÉDIO","BAIXO")))</f>
        <v>BAIXO</v>
      </c>
    </row>
    <row r="88" spans="1:2" ht="16" x14ac:dyDescent="0.4">
      <c r="A88" s="63" t="s">
        <v>417</v>
      </c>
    </row>
    <row r="89" spans="1:2" x14ac:dyDescent="0.35">
      <c r="A89" s="64" t="s">
        <v>424</v>
      </c>
    </row>
    <row r="90" spans="1:2" x14ac:dyDescent="0.35">
      <c r="A90" s="65" t="s">
        <v>423</v>
      </c>
    </row>
    <row r="91" spans="1:2" x14ac:dyDescent="0.35">
      <c r="A91" s="66" t="s">
        <v>418</v>
      </c>
    </row>
    <row r="92" spans="1:2" x14ac:dyDescent="0.35">
      <c r="A92" s="61" t="s">
        <v>419</v>
      </c>
    </row>
  </sheetData>
  <sheetProtection algorithmName="SHA-512" hashValue="1GAB/cGdL4N4+BNBmjky85xd0vFF6on9ie/t6mOJs+4iJkuVtdHZ5wQzoSn6dDbPS3xsV7esz3mlEwIjmkEA/w==" saltValue="gHEtrm4d+hto4aVLOYUozw==" spinCount="100000" sheet="1" objects="1" scenarios="1"/>
  <conditionalFormatting sqref="B68:BA68">
    <cfRule type="cellIs" dxfId="3" priority="1" operator="lessThan">
      <formula>0</formula>
    </cfRule>
    <cfRule type="cellIs" dxfId="2" priority="2" operator="greaterThanOr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057FC-DEA4-47D1-8C1D-0149192F2FD3}">
  <sheetPr>
    <tabColor rgb="FF4472C4"/>
  </sheetPr>
  <dimension ref="A1:M153"/>
  <sheetViews>
    <sheetView tabSelected="1" topLeftCell="A10" workbookViewId="0">
      <selection activeCell="B21" sqref="B21"/>
    </sheetView>
  </sheetViews>
  <sheetFormatPr defaultRowHeight="14.5" outlineLevelRow="1" outlineLevelCol="1" x14ac:dyDescent="0.35"/>
  <cols>
    <col min="1" max="1" width="55.08984375" customWidth="1"/>
    <col min="2" max="2" width="39.08984375" customWidth="1"/>
    <col min="3" max="3" width="10" bestFit="1" customWidth="1"/>
    <col min="10" max="10" width="10" bestFit="1" customWidth="1"/>
    <col min="12" max="13" width="9.08984375" customWidth="1" outlineLevel="1"/>
  </cols>
  <sheetData>
    <row r="1" spans="1:2" ht="18.5" x14ac:dyDescent="0.45">
      <c r="A1" s="2" t="s">
        <v>135</v>
      </c>
    </row>
    <row r="3" spans="1:2" ht="16" x14ac:dyDescent="0.4">
      <c r="A3" s="6" t="s">
        <v>136</v>
      </c>
    </row>
    <row r="5" spans="1:2" x14ac:dyDescent="0.35">
      <c r="A5" s="10" t="s">
        <v>137</v>
      </c>
      <c r="B5" s="7">
        <f>RECEITAS!B7+RECEITAS!B8</f>
        <v>4</v>
      </c>
    </row>
    <row r="6" spans="1:2" x14ac:dyDescent="0.35">
      <c r="A6" s="10" t="s">
        <v>118</v>
      </c>
      <c r="B6" s="7">
        <f>RECEITAS!B12</f>
        <v>5</v>
      </c>
    </row>
    <row r="7" spans="1:2" x14ac:dyDescent="0.35">
      <c r="A7" s="10" t="s">
        <v>138</v>
      </c>
      <c r="B7" s="7">
        <f>IFERROR(ROUND(RECEITAS!B16/'PROJEÇÃO 52 SEMANAS'!B81,1),"N/A")</f>
        <v>15.2</v>
      </c>
    </row>
    <row r="9" spans="1:2" ht="16" x14ac:dyDescent="0.4">
      <c r="A9" s="6" t="s">
        <v>139</v>
      </c>
    </row>
    <row r="11" spans="1:2" x14ac:dyDescent="0.35">
      <c r="A11" s="10" t="s">
        <v>140</v>
      </c>
      <c r="B11" s="40">
        <f>'PROJEÇÃO 52 SEMANAS'!B83</f>
        <v>54259.200000000041</v>
      </c>
    </row>
    <row r="12" spans="1:2" x14ac:dyDescent="0.35">
      <c r="A12" s="10" t="s">
        <v>141</v>
      </c>
      <c r="B12" s="40">
        <f>'PROJEÇÃO 52 SEMANAS'!B84</f>
        <v>68320.000641538616</v>
      </c>
    </row>
    <row r="13" spans="1:2" x14ac:dyDescent="0.35">
      <c r="A13" s="10" t="s">
        <v>142</v>
      </c>
      <c r="B13" s="40">
        <f>'PROJEÇÃO 52 SEMANAS'!B82</f>
        <v>1043.4461538461546</v>
      </c>
    </row>
    <row r="14" spans="1:2" x14ac:dyDescent="0.35">
      <c r="A14" s="10" t="s">
        <v>143</v>
      </c>
      <c r="B14" s="40">
        <f>'PROJEÇÃO 52 SEMANAS'!B81</f>
        <v>1313.8461661834349</v>
      </c>
    </row>
    <row r="15" spans="1:2" x14ac:dyDescent="0.35">
      <c r="A15" s="10" t="s">
        <v>441</v>
      </c>
      <c r="B15" s="40">
        <f>B13-B14</f>
        <v>-270.40001233728026</v>
      </c>
    </row>
    <row r="17" spans="1:2" ht="16" x14ac:dyDescent="0.4">
      <c r="A17" s="6" t="s">
        <v>144</v>
      </c>
    </row>
    <row r="19" spans="1:2" x14ac:dyDescent="0.35">
      <c r="A19" s="10" t="s">
        <v>145</v>
      </c>
      <c r="B19" s="40">
        <f>B11-B12</f>
        <v>-14060.800641538575</v>
      </c>
    </row>
    <row r="20" spans="1:2" x14ac:dyDescent="0.35">
      <c r="A20" s="10" t="s">
        <v>132</v>
      </c>
      <c r="B20" s="40">
        <f>'PROJEÇÃO 52 SEMANAS'!B85</f>
        <v>5939.1993584614829</v>
      </c>
    </row>
    <row r="21" spans="1:2" ht="16" x14ac:dyDescent="0.4">
      <c r="A21" s="10" t="s">
        <v>134</v>
      </c>
      <c r="B21" s="62" t="str">
        <f>'PROJEÇÃO 52 SEMANAS'!B86</f>
        <v>BAIXO</v>
      </c>
    </row>
    <row r="22" spans="1:2" x14ac:dyDescent="0.35">
      <c r="A22" s="10" t="s">
        <v>130</v>
      </c>
      <c r="B22" s="7" t="str">
        <f>'PROJEÇÃO 52 SEMANAS'!B80</f>
        <v>Nunca (saldo positivo)</v>
      </c>
    </row>
    <row r="24" spans="1:2" ht="16" x14ac:dyDescent="0.4">
      <c r="A24" s="6" t="s">
        <v>146</v>
      </c>
    </row>
    <row r="26" spans="1:2" x14ac:dyDescent="0.35">
      <c r="A26" s="10" t="s">
        <v>147</v>
      </c>
      <c r="B26" s="40" t="str">
        <f>IF(B20&gt;=0,"Você já está positivo!",ROUND(ABS(B20)/52,2))</f>
        <v>Você já está positivo!</v>
      </c>
    </row>
    <row r="27" spans="1:2" x14ac:dyDescent="0.35">
      <c r="A27" s="10" t="s">
        <v>148</v>
      </c>
      <c r="B27" s="40" t="str">
        <f>IF(B20&gt;=0,"Você já está positivo!",ROUND(ABS(B20)/52,2))</f>
        <v>Você já está positivo!</v>
      </c>
    </row>
    <row r="28" spans="1:2" x14ac:dyDescent="0.35">
      <c r="A28" s="10" t="s">
        <v>149</v>
      </c>
      <c r="B28" s="7" t="str">
        <f>IF(B20&gt;=0,"Nenhuma",ROUND(B27/(RECEITAS!B5*(1+'DEFINIÇÕES E CENÁRIOS'!B23)),1))</f>
        <v>Nenhuma</v>
      </c>
    </row>
    <row r="30" spans="1:2" ht="16" x14ac:dyDescent="0.4">
      <c r="A30" s="6" t="s">
        <v>150</v>
      </c>
    </row>
    <row r="31" spans="1:2" x14ac:dyDescent="0.35">
      <c r="A31" s="10" t="s">
        <v>151</v>
      </c>
      <c r="B31" s="40" t="str" cm="1">
        <f t="array" ref="B31">IFERROR(SUMPRODUCT(('PROJEÇÃO 52 SEMANAS'!B64:BA64&lt;&gt;"")*('PROJEÇÃO 52 SEMANAS'!B65:BA65)),"Preencha o saldo bancário real na projeção")</f>
        <v>Preencha o saldo bancário real na projeção</v>
      </c>
    </row>
    <row r="32" spans="1:2" x14ac:dyDescent="0.35">
      <c r="A32" s="10" t="s">
        <v>152</v>
      </c>
      <c r="B32" s="68" t="str">
        <f>IF(B31="Preencha o saldo bancário real na projeção",B31,IF(B31&lt;0,"Há indícios de custos não previstos ou subestimados.","Você está economizando mais do que o planejado."))</f>
        <v>Preencha o saldo bancário real na projeção</v>
      </c>
    </row>
    <row r="35" outlineLevel="1" x14ac:dyDescent="0.35"/>
    <row r="36" outlineLevel="1" x14ac:dyDescent="0.35"/>
    <row r="37" outlineLevel="1" x14ac:dyDescent="0.35"/>
    <row r="38" outlineLevel="1" x14ac:dyDescent="0.35"/>
    <row r="39" outlineLevel="1" x14ac:dyDescent="0.35"/>
    <row r="40" outlineLevel="1" x14ac:dyDescent="0.35"/>
    <row r="41" outlineLevel="1" x14ac:dyDescent="0.35"/>
    <row r="42" outlineLevel="1" x14ac:dyDescent="0.35"/>
    <row r="43" outlineLevel="1" x14ac:dyDescent="0.35"/>
    <row r="44" outlineLevel="1" x14ac:dyDescent="0.35"/>
    <row r="45" outlineLevel="1" x14ac:dyDescent="0.35"/>
    <row r="46" outlineLevel="1" x14ac:dyDescent="0.35"/>
    <row r="47" outlineLevel="1" x14ac:dyDescent="0.35"/>
    <row r="48" outlineLevel="1" x14ac:dyDescent="0.35"/>
    <row r="49" outlineLevel="1" x14ac:dyDescent="0.35"/>
    <row r="50" outlineLevel="1" x14ac:dyDescent="0.35"/>
    <row r="51" outlineLevel="1" x14ac:dyDescent="0.35"/>
    <row r="52" outlineLevel="1" x14ac:dyDescent="0.35"/>
    <row r="53" outlineLevel="1" x14ac:dyDescent="0.35"/>
    <row r="54" outlineLevel="1" x14ac:dyDescent="0.35"/>
    <row r="55" outlineLevel="1" x14ac:dyDescent="0.35"/>
    <row r="56" outlineLevel="1" x14ac:dyDescent="0.35"/>
    <row r="57" outlineLevel="1" x14ac:dyDescent="0.35"/>
    <row r="58" outlineLevel="1" x14ac:dyDescent="0.35"/>
    <row r="59" outlineLevel="1" x14ac:dyDescent="0.35"/>
    <row r="60" outlineLevel="1" x14ac:dyDescent="0.35"/>
    <row r="61" outlineLevel="1" x14ac:dyDescent="0.35"/>
    <row r="62" outlineLevel="1" x14ac:dyDescent="0.35"/>
    <row r="63" outlineLevel="1" x14ac:dyDescent="0.35"/>
    <row r="64" outlineLevel="1" x14ac:dyDescent="0.35"/>
    <row r="65" outlineLevel="1" x14ac:dyDescent="0.35"/>
    <row r="66" outlineLevel="1" x14ac:dyDescent="0.35"/>
    <row r="67" outlineLevel="1" x14ac:dyDescent="0.35"/>
    <row r="68" outlineLevel="1" x14ac:dyDescent="0.35"/>
    <row r="69" outlineLevel="1" x14ac:dyDescent="0.35"/>
    <row r="70" outlineLevel="1" x14ac:dyDescent="0.35"/>
    <row r="71" outlineLevel="1" x14ac:dyDescent="0.35"/>
    <row r="72" outlineLevel="1" x14ac:dyDescent="0.35"/>
    <row r="73" outlineLevel="1" x14ac:dyDescent="0.35"/>
    <row r="74" outlineLevel="1" x14ac:dyDescent="0.35"/>
    <row r="75" outlineLevel="1" x14ac:dyDescent="0.35"/>
    <row r="76" outlineLevel="1" x14ac:dyDescent="0.35"/>
    <row r="77" outlineLevel="1" x14ac:dyDescent="0.35"/>
    <row r="78" outlineLevel="1" x14ac:dyDescent="0.35"/>
    <row r="79" outlineLevel="1" x14ac:dyDescent="0.35"/>
    <row r="80" outlineLevel="1" x14ac:dyDescent="0.35"/>
    <row r="81" outlineLevel="1" x14ac:dyDescent="0.35"/>
    <row r="82" outlineLevel="1" x14ac:dyDescent="0.35"/>
    <row r="83" outlineLevel="1" x14ac:dyDescent="0.35"/>
    <row r="84" outlineLevel="1" x14ac:dyDescent="0.35"/>
    <row r="85" outlineLevel="1" x14ac:dyDescent="0.35"/>
    <row r="86" outlineLevel="1" x14ac:dyDescent="0.35"/>
    <row r="87" outlineLevel="1" x14ac:dyDescent="0.35"/>
    <row r="100" spans="1:13" x14ac:dyDescent="0.35">
      <c r="A100" s="10" t="s">
        <v>153</v>
      </c>
      <c r="I100" t="s">
        <v>46</v>
      </c>
      <c r="J100" t="s">
        <v>126</v>
      </c>
    </row>
    <row r="101" spans="1:13" x14ac:dyDescent="0.35">
      <c r="A101" t="s">
        <v>121</v>
      </c>
      <c r="B101" t="s">
        <v>154</v>
      </c>
      <c r="C101" t="s">
        <v>124</v>
      </c>
      <c r="E101" t="s">
        <v>61</v>
      </c>
      <c r="F101" t="s">
        <v>439</v>
      </c>
      <c r="G101" t="s">
        <v>440</v>
      </c>
      <c r="I101" t="s">
        <v>155</v>
      </c>
      <c r="J101" s="13">
        <f>B20*1.15</f>
        <v>6830.0792622307044</v>
      </c>
      <c r="L101" t="s">
        <v>61</v>
      </c>
      <c r="M101" t="s">
        <v>440</v>
      </c>
    </row>
    <row r="102" spans="1:13" x14ac:dyDescent="0.35">
      <c r="A102">
        <v>1</v>
      </c>
      <c r="B102" s="69">
        <f>'PROJEÇÃO 52 SEMANAS'!B68</f>
        <v>3664.6153722781055</v>
      </c>
      <c r="C102" s="69">
        <f>'PROJEÇÃO 52 SEMANAS'!B62</f>
        <v>0</v>
      </c>
      <c r="E102" t="s">
        <v>425</v>
      </c>
      <c r="F102" s="69">
        <f>IF('CUSTOS FIXOS'!L4&lt;&gt;"",+'CUSTOS FIXOS'!L4,SUMIF('CUSTOS FIXOS'!L5:L8,"&gt;0"))</f>
        <v>392.69231097633161</v>
      </c>
      <c r="G102" s="69">
        <f>IF('CUSTOS FIXOS'!L4&lt;&gt;"",+'CUSTOS FIXOS'!L4,SUMIF('CUSTOS FIXOS'!L5:L8,"&gt;0"))</f>
        <v>392.69231097633161</v>
      </c>
      <c r="I102" t="s">
        <v>156</v>
      </c>
      <c r="J102" s="69">
        <f>B20</f>
        <v>5939.1993584614829</v>
      </c>
      <c r="L102" t="str">
        <f t="shared" ref="L102:L114" si="0">E102</f>
        <v>🏠 Moradia</v>
      </c>
      <c r="M102" s="13">
        <f t="shared" ref="M102:M114" si="1">G102</f>
        <v>392.69231097633161</v>
      </c>
    </row>
    <row r="103" spans="1:13" x14ac:dyDescent="0.35">
      <c r="A103">
        <v>2</v>
      </c>
      <c r="B103" s="69">
        <f>'PROJEÇÃO 52 SEMANAS'!C68</f>
        <v>2869.230744556211</v>
      </c>
      <c r="C103" s="69">
        <f>'PROJEÇÃO 52 SEMANAS'!C62</f>
        <v>0</v>
      </c>
      <c r="E103" t="s">
        <v>426</v>
      </c>
      <c r="F103" s="69">
        <f>IF('CUSTOS FIXOS'!L9&lt;&gt;"",+'CUSTOS FIXOS'!L9,SUMIF('CUSTOS FIXOS'!L10:L11,"&gt;0"))</f>
        <v>23.076924852071144</v>
      </c>
      <c r="G103" s="69">
        <f>IF('CUSTOS FIXOS'!L9&lt;&gt;"",+'CUSTOS FIXOS'!L9,SUMIF('CUSTOS FIXOS'!L10:L11,"&gt;0"))</f>
        <v>23.076924852071144</v>
      </c>
      <c r="I103" t="s">
        <v>157</v>
      </c>
      <c r="J103" s="69">
        <f>B20*0.7</f>
        <v>4157.439550923038</v>
      </c>
      <c r="L103" t="str">
        <f t="shared" si="0"/>
        <v>📡 Comunicação</v>
      </c>
      <c r="M103" s="13">
        <f t="shared" si="1"/>
        <v>23.076924852071144</v>
      </c>
    </row>
    <row r="104" spans="1:13" x14ac:dyDescent="0.35">
      <c r="A104">
        <v>3</v>
      </c>
      <c r="B104" s="69">
        <f>'PROJEÇÃO 52 SEMANAS'!D68</f>
        <v>2073.8461168343165</v>
      </c>
      <c r="C104" s="69">
        <f>'PROJEÇÃO 52 SEMANAS'!D62</f>
        <v>0</v>
      </c>
      <c r="E104" t="s">
        <v>427</v>
      </c>
      <c r="F104" s="69">
        <f>IF('CUSTOS FIXOS'!L12&lt;&gt;"",+'CUSTOS FIXOS'!L12,SUMIF('CUSTOS FIXOS'!L13:L14,"&gt;0"))</f>
        <v>34.615387278106716</v>
      </c>
      <c r="G104" s="69">
        <f>IF('CUSTOS FIXOS'!L12&lt;&gt;"",+'CUSTOS FIXOS'!L12,SUMIF('CUSTOS FIXOS'!L13:L14,"&gt;0"))</f>
        <v>34.615387278106716</v>
      </c>
      <c r="L104" t="str">
        <f t="shared" si="0"/>
        <v>🏥 Saúde e Seguro</v>
      </c>
      <c r="M104" s="13">
        <f t="shared" si="1"/>
        <v>34.615387278106716</v>
      </c>
    </row>
    <row r="105" spans="1:13" x14ac:dyDescent="0.35">
      <c r="A105">
        <v>4</v>
      </c>
      <c r="B105" s="69">
        <f>'PROJEÇÃO 52 SEMANAS'!E68</f>
        <v>1278.461489112422</v>
      </c>
      <c r="C105" s="69">
        <f>'PROJEÇÃO 52 SEMANAS'!E62</f>
        <v>0</v>
      </c>
      <c r="E105" t="s">
        <v>428</v>
      </c>
      <c r="F105" s="69">
        <f>IF('CUSTOS FIXOS'!L15&lt;&gt;"",+'CUSTOS FIXOS'!L15,SUMIF('CUSTOS FIXOS'!L16:L16,"&gt;0"))</f>
        <v>50</v>
      </c>
      <c r="G105" s="69">
        <f>IF('CUSTOS FIXOS'!L15&lt;&gt;"",+'CUSTOS FIXOS'!L15,SUMIF('CUSTOS FIXOS'!L16:L16,"&gt;0"))</f>
        <v>50</v>
      </c>
      <c r="L105" t="str">
        <f t="shared" si="0"/>
        <v>🚌 Transporte</v>
      </c>
      <c r="M105" s="13">
        <f t="shared" si="1"/>
        <v>50</v>
      </c>
    </row>
    <row r="106" spans="1:13" x14ac:dyDescent="0.35">
      <c r="A106">
        <v>5</v>
      </c>
      <c r="B106" s="69">
        <f>'PROJEÇÃO 52 SEMANAS'!F68</f>
        <v>1613.4768613905276</v>
      </c>
      <c r="C106" s="69">
        <f>'PROJEÇÃO 52 SEMANAS'!F62</f>
        <v>1130.4000000000001</v>
      </c>
      <c r="E106" t="s">
        <v>429</v>
      </c>
      <c r="F106" s="69">
        <f>IF('CUSTOS FIXOS'!L17&lt;&gt;"",+'CUSTOS FIXOS'!L17,SUMIF('CUSTOS FIXOS'!L18:L19,"&gt;0"))</f>
        <v>4.6153849704142287</v>
      </c>
      <c r="G106" s="69">
        <f>IF('CUSTOS FIXOS'!L17&lt;&gt;"",+'CUSTOS FIXOS'!L17,SUMIF('CUSTOS FIXOS'!L18:L19,"&gt;0"))</f>
        <v>4.6153849704142287</v>
      </c>
      <c r="L106" t="str">
        <f t="shared" si="0"/>
        <v>🎓 Educação</v>
      </c>
      <c r="M106" s="13">
        <f t="shared" si="1"/>
        <v>4.6153849704142287</v>
      </c>
    </row>
    <row r="107" spans="1:13" x14ac:dyDescent="0.35">
      <c r="A107">
        <v>6</v>
      </c>
      <c r="B107" s="69">
        <f>'PROJEÇÃO 52 SEMANAS'!G68</f>
        <v>1948.4922336686332</v>
      </c>
      <c r="C107" s="69">
        <f>'PROJEÇÃO 52 SEMANAS'!G62</f>
        <v>1130.4000000000001</v>
      </c>
      <c r="E107" t="s">
        <v>430</v>
      </c>
      <c r="F107" s="69">
        <f>IF('CUSTOS FIXOS'!L20&lt;&gt;"",+'CUSTOS FIXOS'!L20,SUMIF('CUSTOS FIXOS'!L21:L22,"&gt;0"))</f>
        <v>8.0769236982249009</v>
      </c>
      <c r="G107" s="69">
        <f>IF('CUSTOS FIXOS'!L20&lt;&gt;"",+'CUSTOS FIXOS'!L20,SUMIF('CUSTOS FIXOS'!L21:L22,"&gt;0"))</f>
        <v>8.0769236982249009</v>
      </c>
      <c r="L107" t="str">
        <f t="shared" si="0"/>
        <v>📺 Assinaturas</v>
      </c>
      <c r="M107" s="13">
        <f t="shared" si="1"/>
        <v>8.0769236982249009</v>
      </c>
    </row>
    <row r="108" spans="1:13" x14ac:dyDescent="0.35">
      <c r="A108">
        <v>7</v>
      </c>
      <c r="B108" s="69">
        <f>'PROJEÇÃO 52 SEMANAS'!H68</f>
        <v>2283.5076059467387</v>
      </c>
      <c r="C108" s="69">
        <f>'PROJEÇÃO 52 SEMANAS'!H62</f>
        <v>1130.4000000000001</v>
      </c>
      <c r="E108" t="s">
        <v>431</v>
      </c>
      <c r="F108" s="69">
        <f>IF('CUSTOS FIXOS'!L23&lt;&gt;"",+'CUSTOS FIXOS'!L23,SUMIF('CUSTOS FIXOS'!L24:L25,"&gt;0"))</f>
        <v>15</v>
      </c>
      <c r="G108" s="69">
        <f>IF('CUSTOS FIXOS'!L23&lt;&gt;"",+'CUSTOS FIXOS'!L23,SUMIF('CUSTOS FIXOS'!L24:L25,"&gt;0"))</f>
        <v>15</v>
      </c>
      <c r="L108" t="str">
        <f t="shared" si="0"/>
        <v>💪 Fitness</v>
      </c>
      <c r="M108" s="13">
        <f t="shared" si="1"/>
        <v>15</v>
      </c>
    </row>
    <row r="109" spans="1:13" x14ac:dyDescent="0.35">
      <c r="A109">
        <v>8</v>
      </c>
      <c r="B109" s="69">
        <f>'PROJEÇÃO 52 SEMANAS'!I68</f>
        <v>2618.5229782248443</v>
      </c>
      <c r="C109" s="69">
        <f>'PROJEÇÃO 52 SEMANAS'!I62</f>
        <v>1130.4000000000001</v>
      </c>
      <c r="E109" t="s">
        <v>432</v>
      </c>
      <c r="F109" s="69">
        <f>IF('CUSTOS VARIÁVEIS'!L4&lt;&gt;"",+'CUSTOS VARIÁVEIS'!L4,SUMIF('CUSTOS VARIÁVEIS'!L5:L8,"&gt;0"))</f>
        <v>175</v>
      </c>
      <c r="G109" s="69">
        <f>IF('CUSTOS VARIÁVEIS'!L4&lt;&gt;"",+'CUSTOS VARIÁVEIS'!L4,SUMIF('CUSTOS VARIÁVEIS'!L5:L8,"&gt;0"))</f>
        <v>175</v>
      </c>
      <c r="L109" t="str">
        <f t="shared" si="0"/>
        <v>🍽️ Alimentação</v>
      </c>
      <c r="M109" s="13">
        <f t="shared" si="1"/>
        <v>175</v>
      </c>
    </row>
    <row r="110" spans="1:13" x14ac:dyDescent="0.35">
      <c r="A110">
        <v>9</v>
      </c>
      <c r="B110" s="69">
        <f>'PROJEÇÃO 52 SEMANAS'!J68</f>
        <v>2953.5383505029499</v>
      </c>
      <c r="C110" s="69">
        <f>'PROJEÇÃO 52 SEMANAS'!J62</f>
        <v>1130.4000000000001</v>
      </c>
      <c r="E110" t="s">
        <v>433</v>
      </c>
      <c r="F110" s="69">
        <f>IF('CUSTOS VARIÁVEIS'!L9&lt;&gt;"",+'CUSTOS VARIÁVEIS'!L9,SUMIF('CUSTOS VARIÁVEIS'!L10:L11,"&gt;0"))</f>
        <v>36.538462426035572</v>
      </c>
      <c r="G110" s="69">
        <f>IF('CUSTOS VARIÁVEIS'!L9&lt;&gt;"",+'CUSTOS VARIÁVEIS'!L9,SUMIF('CUSTOS VARIÁVEIS'!L10:L11,"&gt;0"))</f>
        <v>36.538462426035572</v>
      </c>
      <c r="L110" t="str">
        <f t="shared" si="0"/>
        <v>🎉 Lazer e Social</v>
      </c>
      <c r="M110" s="13">
        <f t="shared" si="1"/>
        <v>36.538462426035572</v>
      </c>
    </row>
    <row r="111" spans="1:13" x14ac:dyDescent="0.35">
      <c r="A111">
        <v>10</v>
      </c>
      <c r="B111" s="69">
        <f>'PROJEÇÃO 52 SEMANAS'!K68</f>
        <v>3288.5537227810555</v>
      </c>
      <c r="C111" s="69">
        <f>'PROJEÇÃO 52 SEMANAS'!K62</f>
        <v>1130.4000000000001</v>
      </c>
      <c r="E111" t="s">
        <v>434</v>
      </c>
      <c r="F111" s="69">
        <f>IF('CUSTOS VARIÁVEIS'!L12&lt;&gt;"",+'CUSTOS VARIÁVEIS'!L12,SUMIF('CUSTOS VARIÁVEIS'!L13:L15,"&gt;0"))</f>
        <v>15.000001153846243</v>
      </c>
      <c r="G111" s="69">
        <f>IF('CUSTOS VARIÁVEIS'!L12&lt;&gt;"",+'CUSTOS VARIÁVEIS'!L12,SUMIF('CUSTOS VARIÁVEIS'!L13:L15,"&gt;0"))</f>
        <v>15.000001153846243</v>
      </c>
      <c r="L111" t="str">
        <f t="shared" si="0"/>
        <v>💈 Cuidados Pessoais</v>
      </c>
      <c r="M111" s="13">
        <f t="shared" si="1"/>
        <v>15.000001153846243</v>
      </c>
    </row>
    <row r="112" spans="1:13" x14ac:dyDescent="0.35">
      <c r="A112">
        <v>11</v>
      </c>
      <c r="B112" s="69">
        <f>'PROJEÇÃO 52 SEMANAS'!L68</f>
        <v>3623.5690950591616</v>
      </c>
      <c r="C112" s="69">
        <f>'PROJEÇÃO 52 SEMANAS'!L62</f>
        <v>1130.4000000000001</v>
      </c>
      <c r="E112" t="s">
        <v>435</v>
      </c>
      <c r="F112" s="69">
        <f>IF('CUSTOS VARIÁVEIS'!L16&lt;&gt;"",+'CUSTOS VARIÁVEIS'!L16,SUMIF('CUSTOS VARIÁVEIS'!L17:L18,"&gt;0"))</f>
        <v>15.000001153846243</v>
      </c>
      <c r="G112" s="69">
        <f>IF('CUSTOS VARIÁVEIS'!L16&lt;&gt;"",+'CUSTOS VARIÁVEIS'!L16,SUMIF('CUSTOS VARIÁVEIS'!L17:L18,"&gt;0"))</f>
        <v>15.000001153846243</v>
      </c>
      <c r="L112" t="str">
        <f t="shared" si="0"/>
        <v>👕 Vestuário</v>
      </c>
      <c r="M112" s="13">
        <f t="shared" si="1"/>
        <v>15.000001153846243</v>
      </c>
    </row>
    <row r="113" spans="1:13" x14ac:dyDescent="0.35">
      <c r="A113">
        <v>12</v>
      </c>
      <c r="B113" s="69">
        <f>'PROJEÇÃO 52 SEMANAS'!M68</f>
        <v>3958.5844673372667</v>
      </c>
      <c r="C113" s="69">
        <f>'PROJEÇÃO 52 SEMANAS'!M62</f>
        <v>1130.4000000000001</v>
      </c>
      <c r="E113" t="s">
        <v>436</v>
      </c>
      <c r="F113" s="69">
        <f>IF('CUSTOS VARIÁVEIS'!L19&lt;&gt;"",+'CUSTOS VARIÁVEIS'!L19,SUMIF('CUSTOS VARIÁVEIS'!L20:L21,"&gt;0"))</f>
        <v>1.1538462426035572</v>
      </c>
      <c r="G113" s="69">
        <f>IF('CUSTOS VARIÁVEIS'!L19&lt;&gt;"",+'CUSTOS VARIÁVEIS'!L19,SUMIF('CUSTOS VARIÁVEIS'!L20:L21,"&gt;0"))</f>
        <v>1.1538462426035572</v>
      </c>
      <c r="L113" t="str">
        <f t="shared" si="0"/>
        <v>💸 Transferências</v>
      </c>
      <c r="M113" s="13">
        <f t="shared" si="1"/>
        <v>1.1538462426035572</v>
      </c>
    </row>
    <row r="114" spans="1:13" x14ac:dyDescent="0.35">
      <c r="A114">
        <v>13</v>
      </c>
      <c r="B114" s="69">
        <f>'PROJEÇÃO 52 SEMANAS'!N68</f>
        <v>4293.5998396153718</v>
      </c>
      <c r="C114" s="69">
        <f>'PROJEÇÃO 52 SEMANAS'!N62</f>
        <v>1130.4000000000001</v>
      </c>
      <c r="E114" t="s">
        <v>437</v>
      </c>
      <c r="F114" s="69">
        <f>IF('CUSTOS VARIÁVEIS'!L22&lt;&gt;"",+'CUSTOS VARIÁVEIS'!L22,SUMIF('CUSTOS VARIÁVEIS'!L23:L25,"&gt;0"))</f>
        <v>24.61538497041423</v>
      </c>
      <c r="G114" s="69">
        <f>IF('CUSTOS VARIÁVEIS'!L22&lt;&gt;"",+'CUSTOS VARIÁVEIS'!L22,SUMIF('CUSTOS VARIÁVEIS'!L23:L25,"&gt;0"))</f>
        <v>24.61538497041423</v>
      </c>
      <c r="L114" t="str">
        <f t="shared" si="0"/>
        <v>📦 Outros Variáveis</v>
      </c>
      <c r="M114" s="13">
        <f t="shared" si="1"/>
        <v>24.61538497041423</v>
      </c>
    </row>
    <row r="115" spans="1:13" x14ac:dyDescent="0.35">
      <c r="A115">
        <v>14</v>
      </c>
      <c r="B115" s="69">
        <f>'PROJEÇÃO 52 SEMANAS'!O68</f>
        <v>4628.615211893477</v>
      </c>
      <c r="C115" s="69">
        <f>'PROJEÇÃO 52 SEMANAS'!O62</f>
        <v>1130.4000000000001</v>
      </c>
      <c r="E115" t="s">
        <v>438</v>
      </c>
      <c r="F115" s="69">
        <f>'CUSTOS INICIAIS'!C45/52</f>
        <v>518.46153846153845</v>
      </c>
      <c r="G115" s="69">
        <v>0</v>
      </c>
    </row>
    <row r="116" spans="1:13" x14ac:dyDescent="0.35">
      <c r="A116">
        <v>15</v>
      </c>
      <c r="B116" s="69">
        <f>'PROJEÇÃO 52 SEMANAS'!P68</f>
        <v>4963.6305841715821</v>
      </c>
      <c r="C116" s="69">
        <f>'PROJEÇÃO 52 SEMANAS'!P62</f>
        <v>1130.4000000000001</v>
      </c>
    </row>
    <row r="117" spans="1:13" x14ac:dyDescent="0.35">
      <c r="A117">
        <v>16</v>
      </c>
      <c r="B117" s="69">
        <f>'PROJEÇÃO 52 SEMANAS'!Q68</f>
        <v>5298.6459564496872</v>
      </c>
      <c r="C117" s="69">
        <f>'PROJEÇÃO 52 SEMANAS'!Q62</f>
        <v>1130.4000000000001</v>
      </c>
    </row>
    <row r="118" spans="1:13" x14ac:dyDescent="0.35">
      <c r="A118">
        <v>17</v>
      </c>
      <c r="B118" s="69">
        <f>'PROJEÇÃO 52 SEMANAS'!R68</f>
        <v>5633.6613287277924</v>
      </c>
      <c r="C118" s="69">
        <f>'PROJEÇÃO 52 SEMANAS'!R62</f>
        <v>1130.4000000000001</v>
      </c>
    </row>
    <row r="119" spans="1:13" x14ac:dyDescent="0.35">
      <c r="A119">
        <v>18</v>
      </c>
      <c r="B119" s="69">
        <f>'PROJEÇÃO 52 SEMANAS'!S68</f>
        <v>5968.6767010058975</v>
      </c>
      <c r="C119" s="69">
        <f>'PROJEÇÃO 52 SEMANAS'!S62</f>
        <v>1130.4000000000001</v>
      </c>
    </row>
    <row r="120" spans="1:13" x14ac:dyDescent="0.35">
      <c r="A120">
        <v>19</v>
      </c>
      <c r="B120" s="69">
        <f>'PROJEÇÃO 52 SEMANAS'!T68</f>
        <v>6303.6920732840026</v>
      </c>
      <c r="C120" s="69">
        <f>'PROJEÇÃO 52 SEMANAS'!T62</f>
        <v>1130.4000000000001</v>
      </c>
    </row>
    <row r="121" spans="1:13" x14ac:dyDescent="0.35">
      <c r="A121">
        <v>20</v>
      </c>
      <c r="B121" s="69">
        <f>'PROJEÇÃO 52 SEMANAS'!U68</f>
        <v>6638.7074455621078</v>
      </c>
      <c r="C121" s="69">
        <f>'PROJEÇÃO 52 SEMANAS'!U62</f>
        <v>1130.4000000000001</v>
      </c>
    </row>
    <row r="122" spans="1:13" x14ac:dyDescent="0.35">
      <c r="A122">
        <v>21</v>
      </c>
      <c r="B122" s="69">
        <f>'PROJEÇÃO 52 SEMANAS'!V68</f>
        <v>6973.7228178402129</v>
      </c>
      <c r="C122" s="69">
        <f>'PROJEÇÃO 52 SEMANAS'!V62</f>
        <v>1130.4000000000001</v>
      </c>
    </row>
    <row r="123" spans="1:13" x14ac:dyDescent="0.35">
      <c r="A123">
        <v>22</v>
      </c>
      <c r="B123" s="69">
        <f>'PROJEÇÃO 52 SEMANAS'!W68</f>
        <v>7308.738190118318</v>
      </c>
      <c r="C123" s="69">
        <f>'PROJEÇÃO 52 SEMANAS'!W62</f>
        <v>1130.4000000000001</v>
      </c>
    </row>
    <row r="124" spans="1:13" x14ac:dyDescent="0.35">
      <c r="A124">
        <v>23</v>
      </c>
      <c r="B124" s="69">
        <f>'PROJEÇÃO 52 SEMANAS'!X68</f>
        <v>7643.7535623964231</v>
      </c>
      <c r="C124" s="69">
        <f>'PROJEÇÃO 52 SEMANAS'!X62</f>
        <v>1130.4000000000001</v>
      </c>
    </row>
    <row r="125" spans="1:13" x14ac:dyDescent="0.35">
      <c r="A125">
        <v>24</v>
      </c>
      <c r="B125" s="69">
        <f>'PROJEÇÃO 52 SEMANAS'!Y68</f>
        <v>7978.7689346745283</v>
      </c>
      <c r="C125" s="69">
        <f>'PROJEÇÃO 52 SEMANAS'!Y62</f>
        <v>1130.4000000000001</v>
      </c>
    </row>
    <row r="126" spans="1:13" x14ac:dyDescent="0.35">
      <c r="A126">
        <v>25</v>
      </c>
      <c r="B126" s="69">
        <f>'PROJEÇÃO 52 SEMANAS'!Z68</f>
        <v>8313.7843069526334</v>
      </c>
      <c r="C126" s="69">
        <f>'PROJEÇÃO 52 SEMANAS'!Z62</f>
        <v>1130.4000000000001</v>
      </c>
    </row>
    <row r="127" spans="1:13" x14ac:dyDescent="0.35">
      <c r="A127">
        <v>26</v>
      </c>
      <c r="B127" s="69">
        <f>'PROJEÇÃO 52 SEMANAS'!AA68</f>
        <v>8648.7996792307385</v>
      </c>
      <c r="C127" s="69">
        <f>'PROJEÇÃO 52 SEMANAS'!AA62</f>
        <v>1130.4000000000001</v>
      </c>
    </row>
    <row r="128" spans="1:13" x14ac:dyDescent="0.35">
      <c r="A128">
        <v>27</v>
      </c>
      <c r="B128" s="69">
        <f>'PROJEÇÃO 52 SEMANAS'!AB68</f>
        <v>8983.8150515088437</v>
      </c>
      <c r="C128" s="69">
        <f>'PROJEÇÃO 52 SEMANAS'!AB62</f>
        <v>1130.4000000000001</v>
      </c>
    </row>
    <row r="129" spans="1:3" x14ac:dyDescent="0.35">
      <c r="A129">
        <v>28</v>
      </c>
      <c r="B129" s="69">
        <f>'PROJEÇÃO 52 SEMANAS'!AC68</f>
        <v>9318.8304237869488</v>
      </c>
      <c r="C129" s="69">
        <f>'PROJEÇÃO 52 SEMANAS'!AC62</f>
        <v>1130.4000000000001</v>
      </c>
    </row>
    <row r="130" spans="1:3" x14ac:dyDescent="0.35">
      <c r="A130">
        <v>29</v>
      </c>
      <c r="B130" s="69">
        <f>'PROJEÇÃO 52 SEMANAS'!AD68</f>
        <v>9653.8457960650539</v>
      </c>
      <c r="C130" s="69">
        <f>'PROJEÇÃO 52 SEMANAS'!AD62</f>
        <v>1130.4000000000001</v>
      </c>
    </row>
    <row r="131" spans="1:3" x14ac:dyDescent="0.35">
      <c r="A131">
        <v>30</v>
      </c>
      <c r="B131" s="69">
        <f>'PROJEÇÃO 52 SEMANAS'!AE68</f>
        <v>9988.8611683431591</v>
      </c>
      <c r="C131" s="69">
        <f>'PROJEÇÃO 52 SEMANAS'!AE62</f>
        <v>1130.4000000000001</v>
      </c>
    </row>
    <row r="132" spans="1:3" x14ac:dyDescent="0.35">
      <c r="A132">
        <v>31</v>
      </c>
      <c r="B132" s="69">
        <f>'PROJEÇÃO 52 SEMANAS'!AF68</f>
        <v>10323.876540621264</v>
      </c>
      <c r="C132" s="69">
        <f>'PROJEÇÃO 52 SEMANAS'!AF62</f>
        <v>1130.4000000000001</v>
      </c>
    </row>
    <row r="133" spans="1:3" x14ac:dyDescent="0.35">
      <c r="A133">
        <v>32</v>
      </c>
      <c r="B133" s="69">
        <f>'PROJEÇÃO 52 SEMANAS'!AG68</f>
        <v>10658.891912899369</v>
      </c>
      <c r="C133" s="69">
        <f>'PROJEÇÃO 52 SEMANAS'!AG62</f>
        <v>1130.4000000000001</v>
      </c>
    </row>
    <row r="134" spans="1:3" x14ac:dyDescent="0.35">
      <c r="A134">
        <v>33</v>
      </c>
      <c r="B134" s="69">
        <f>'PROJEÇÃO 52 SEMANAS'!AH68</f>
        <v>10993.907285177474</v>
      </c>
      <c r="C134" s="69">
        <f>'PROJEÇÃO 52 SEMANAS'!AH62</f>
        <v>1130.4000000000001</v>
      </c>
    </row>
    <row r="135" spans="1:3" x14ac:dyDescent="0.35">
      <c r="A135">
        <v>34</v>
      </c>
      <c r="B135" s="69">
        <f>'PROJEÇÃO 52 SEMANAS'!AI68</f>
        <v>11328.92265745558</v>
      </c>
      <c r="C135" s="69">
        <f>'PROJEÇÃO 52 SEMANAS'!AI62</f>
        <v>1130.4000000000001</v>
      </c>
    </row>
    <row r="136" spans="1:3" x14ac:dyDescent="0.35">
      <c r="A136">
        <v>35</v>
      </c>
      <c r="B136" s="69">
        <f>'PROJEÇÃO 52 SEMANAS'!AJ68</f>
        <v>11663.938029733685</v>
      </c>
      <c r="C136" s="69">
        <f>'PROJEÇÃO 52 SEMANAS'!AJ62</f>
        <v>1130.4000000000001</v>
      </c>
    </row>
    <row r="137" spans="1:3" x14ac:dyDescent="0.35">
      <c r="A137">
        <v>36</v>
      </c>
      <c r="B137" s="69">
        <f>'PROJEÇÃO 52 SEMANAS'!AK68</f>
        <v>11998.95340201179</v>
      </c>
      <c r="C137" s="69">
        <f>'PROJEÇÃO 52 SEMANAS'!AK62</f>
        <v>1130.4000000000001</v>
      </c>
    </row>
    <row r="138" spans="1:3" x14ac:dyDescent="0.35">
      <c r="A138">
        <v>37</v>
      </c>
      <c r="B138" s="69">
        <f>'PROJEÇÃO 52 SEMANAS'!AL68</f>
        <v>12333.968774289895</v>
      </c>
      <c r="C138" s="69">
        <f>'PROJEÇÃO 52 SEMANAS'!AL62</f>
        <v>1130.4000000000001</v>
      </c>
    </row>
    <row r="139" spans="1:3" x14ac:dyDescent="0.35">
      <c r="A139">
        <v>38</v>
      </c>
      <c r="B139" s="69">
        <f>'PROJEÇÃO 52 SEMANAS'!AM68</f>
        <v>12668.984146568</v>
      </c>
      <c r="C139" s="69">
        <f>'PROJEÇÃO 52 SEMANAS'!AM62</f>
        <v>1130.4000000000001</v>
      </c>
    </row>
    <row r="140" spans="1:3" x14ac:dyDescent="0.35">
      <c r="A140">
        <v>39</v>
      </c>
      <c r="B140" s="69">
        <f>'PROJEÇÃO 52 SEMANAS'!AN68</f>
        <v>13003.999518846105</v>
      </c>
      <c r="C140" s="69">
        <f>'PROJEÇÃO 52 SEMANAS'!AN62</f>
        <v>1130.4000000000001</v>
      </c>
    </row>
    <row r="141" spans="1:3" x14ac:dyDescent="0.35">
      <c r="A141">
        <v>40</v>
      </c>
      <c r="B141" s="69">
        <f>'PROJEÇÃO 52 SEMANAS'!AO68</f>
        <v>13339.01489112421</v>
      </c>
      <c r="C141" s="69">
        <f>'PROJEÇÃO 52 SEMANAS'!AO62</f>
        <v>1130.4000000000001</v>
      </c>
    </row>
    <row r="142" spans="1:3" x14ac:dyDescent="0.35">
      <c r="A142">
        <v>41</v>
      </c>
      <c r="B142" s="69">
        <f>'PROJEÇÃO 52 SEMANAS'!AP68</f>
        <v>13674.030263402316</v>
      </c>
      <c r="C142" s="69">
        <f>'PROJEÇÃO 52 SEMANAS'!AP62</f>
        <v>1130.4000000000001</v>
      </c>
    </row>
    <row r="143" spans="1:3" x14ac:dyDescent="0.35">
      <c r="A143">
        <v>42</v>
      </c>
      <c r="B143" s="69">
        <f>'PROJEÇÃO 52 SEMANAS'!AQ68</f>
        <v>14009.045635680421</v>
      </c>
      <c r="C143" s="69">
        <f>'PROJEÇÃO 52 SEMANAS'!AQ62</f>
        <v>1130.4000000000001</v>
      </c>
    </row>
    <row r="144" spans="1:3" x14ac:dyDescent="0.35">
      <c r="A144">
        <v>43</v>
      </c>
      <c r="B144" s="69">
        <f>'PROJEÇÃO 52 SEMANAS'!AR68</f>
        <v>14344.061007958526</v>
      </c>
      <c r="C144" s="69">
        <f>'PROJEÇÃO 52 SEMANAS'!AR62</f>
        <v>1130.4000000000001</v>
      </c>
    </row>
    <row r="145" spans="1:3" x14ac:dyDescent="0.35">
      <c r="A145">
        <v>44</v>
      </c>
      <c r="B145" s="69">
        <f>'PROJEÇÃO 52 SEMANAS'!AS68</f>
        <v>14679.076380236631</v>
      </c>
      <c r="C145" s="69">
        <f>'PROJEÇÃO 52 SEMANAS'!AS62</f>
        <v>1130.4000000000001</v>
      </c>
    </row>
    <row r="146" spans="1:3" x14ac:dyDescent="0.35">
      <c r="A146">
        <v>45</v>
      </c>
      <c r="B146" s="69">
        <f>'PROJEÇÃO 52 SEMANAS'!AT68</f>
        <v>15014.091752514736</v>
      </c>
      <c r="C146" s="69">
        <f>'PROJEÇÃO 52 SEMANAS'!AT62</f>
        <v>1130.4000000000001</v>
      </c>
    </row>
    <row r="147" spans="1:3" x14ac:dyDescent="0.35">
      <c r="A147">
        <v>46</v>
      </c>
      <c r="B147" s="69">
        <f>'PROJEÇÃO 52 SEMANAS'!AU68</f>
        <v>15349.107124792841</v>
      </c>
      <c r="C147" s="69">
        <f>'PROJEÇÃO 52 SEMANAS'!AU62</f>
        <v>1130.4000000000001</v>
      </c>
    </row>
    <row r="148" spans="1:3" x14ac:dyDescent="0.35">
      <c r="A148">
        <v>47</v>
      </c>
      <c r="B148" s="69">
        <f>'PROJEÇÃO 52 SEMANAS'!AV68</f>
        <v>15684.122497070948</v>
      </c>
      <c r="C148" s="69">
        <f>'PROJEÇÃO 52 SEMANAS'!AV62</f>
        <v>1130.4000000000001</v>
      </c>
    </row>
    <row r="149" spans="1:3" x14ac:dyDescent="0.35">
      <c r="A149">
        <v>48</v>
      </c>
      <c r="B149" s="69">
        <f>'PROJEÇÃO 52 SEMANAS'!AW68</f>
        <v>16019.137869349055</v>
      </c>
      <c r="C149" s="69">
        <f>'PROJEÇÃO 52 SEMANAS'!AW62</f>
        <v>1130.4000000000001</v>
      </c>
    </row>
    <row r="150" spans="1:3" x14ac:dyDescent="0.35">
      <c r="A150">
        <v>49</v>
      </c>
      <c r="B150" s="69">
        <f>'PROJEÇÃO 52 SEMANAS'!AX68</f>
        <v>16354.153241627162</v>
      </c>
      <c r="C150" s="69">
        <f>'PROJEÇÃO 52 SEMANAS'!AX62</f>
        <v>1130.4000000000001</v>
      </c>
    </row>
    <row r="151" spans="1:3" x14ac:dyDescent="0.35">
      <c r="A151">
        <v>50</v>
      </c>
      <c r="B151" s="69">
        <f>'PROJEÇÃO 52 SEMANAS'!AY68</f>
        <v>16689.168613905269</v>
      </c>
      <c r="C151" s="69">
        <f>'PROJEÇÃO 52 SEMANAS'!AY62</f>
        <v>1130.4000000000001</v>
      </c>
    </row>
    <row r="152" spans="1:3" x14ac:dyDescent="0.35">
      <c r="A152">
        <v>51</v>
      </c>
      <c r="B152" s="69">
        <f>'PROJEÇÃO 52 SEMANAS'!AZ68</f>
        <v>17024.183986183376</v>
      </c>
      <c r="C152" s="69">
        <f>'PROJEÇÃO 52 SEMANAS'!AZ62</f>
        <v>1130.4000000000001</v>
      </c>
    </row>
    <row r="153" spans="1:3" x14ac:dyDescent="0.35">
      <c r="A153">
        <v>52</v>
      </c>
      <c r="B153" s="69">
        <f>'PROJEÇÃO 52 SEMANAS'!BA68</f>
        <v>5939.1993584614829</v>
      </c>
      <c r="C153" s="69">
        <f>'PROJEÇÃO 52 SEMANAS'!BA62</f>
        <v>1130.4000000000001</v>
      </c>
    </row>
  </sheetData>
  <sheetProtection algorithmName="SHA-512" hashValue="nwfObe8Vp4uzMrCadwhti8OeYTXRKpCvjc4EL3NPp85rKIH0k2r13gcHE/3VU6DBYfvFw2szYooV6wB6zL8C5g==" saltValue="uNTXjPIfseY8qzDaJCrKUg==" spinCount="100000" sheet="1" objects="1" scenarios="1"/>
  <conditionalFormatting sqref="B21">
    <cfRule type="containsText" dxfId="1" priority="1" operator="containsText" text="ALTO">
      <formula>NOT(ISERROR(SEARCH("ALTO",B21)))</formula>
    </cfRule>
    <cfRule type="containsText" dxfId="0" priority="2" operator="containsText" text="BAIXO">
      <formula>NOT(ISERROR(SEARCH("BAIXO",B21)))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COMO USAR</vt:lpstr>
      <vt:lpstr>DADOS BASE</vt:lpstr>
      <vt:lpstr>DEFINIÇÕES E CENÁRIOS</vt:lpstr>
      <vt:lpstr>CUSTOS INICIAIS</vt:lpstr>
      <vt:lpstr>CUSTOS FIXOS</vt:lpstr>
      <vt:lpstr>CUSTOS VARIÁVEIS</vt:lpstr>
      <vt:lpstr>RECEITAS</vt:lpstr>
      <vt:lpstr>PROJEÇÃO 52 SEMANAS</vt:lpstr>
      <vt:lpstr>RESUMO INTELIGENTE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Angelo Zanella</cp:lastModifiedBy>
  <dcterms:created xsi:type="dcterms:W3CDTF">2026-03-15T00:29:36Z</dcterms:created>
  <dcterms:modified xsi:type="dcterms:W3CDTF">2026-04-18T08:24:32Z</dcterms:modified>
</cp:coreProperties>
</file>